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10.10.53.19\Transparencia\Firmados\Contratos com o Estado de Goias\Rede Hemo\09 Financeiro\Recursos Receb gastos e devolv\2021\Anual\"/>
    </mc:Choice>
  </mc:AlternateContent>
  <xr:revisionPtr revIDLastSave="0" documentId="13_ncr:1_{7BCB122E-5852-4699-A68C-A2FCC364DB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2021" sheetId="1" r:id="rId1"/>
    <sheet name="022021" sheetId="2" r:id="rId2"/>
    <sheet name="032021" sheetId="3" r:id="rId3"/>
    <sheet name="042021" sheetId="4" r:id="rId4"/>
    <sheet name="052021" sheetId="5" r:id="rId5"/>
    <sheet name="062021" sheetId="6" r:id="rId6"/>
    <sheet name="072021" sheetId="7" r:id="rId7"/>
    <sheet name="082021" sheetId="8" r:id="rId8"/>
    <sheet name="092021" sheetId="9" r:id="rId9"/>
    <sheet name="102021" sheetId="10" r:id="rId10"/>
    <sheet name="112021" sheetId="11" r:id="rId11"/>
    <sheet name="122021" sheetId="12" r:id="rId12"/>
    <sheet name="TOTAL" sheetId="13" r:id="rId13"/>
  </sheets>
  <definedNames>
    <definedName name="_xlnm.Print_Area" localSheetId="0">'012021'!$A$1:$B$131</definedName>
    <definedName name="_xlnm.Print_Area" localSheetId="1">'022021'!$A$1:$B$133</definedName>
    <definedName name="_xlnm.Print_Area" localSheetId="2">'032021'!$A$1:$B$135</definedName>
    <definedName name="_xlnm.Print_Area" localSheetId="3">'042021'!$A$1:$B$136</definedName>
    <definedName name="_xlnm.Print_Area" localSheetId="4">'052021'!$A$1:$B$138</definedName>
    <definedName name="_xlnm.Print_Area" localSheetId="5">'062021'!$A$1:$B$138</definedName>
    <definedName name="_xlnm.Print_Area" localSheetId="6">'072021'!$A$1:$B$136</definedName>
    <definedName name="_xlnm.Print_Area" localSheetId="7">'082021'!$A$1:$B$134</definedName>
    <definedName name="_xlnm.Print_Area" localSheetId="8">'092021'!$A$1:$B$132</definedName>
    <definedName name="_xlnm.Print_Area" localSheetId="9">'102021'!$A$1:$B$132</definedName>
    <definedName name="_xlnm.Print_Area" localSheetId="10">'112021'!$A$1:$B$134</definedName>
    <definedName name="_xlnm.Print_Area" localSheetId="11">'122021'!$A$1:$B$136</definedName>
  </definedNames>
  <calcPr calcId="181029"/>
</workbook>
</file>

<file path=xl/calcChain.xml><?xml version="1.0" encoding="utf-8"?>
<calcChain xmlns="http://schemas.openxmlformats.org/spreadsheetml/2006/main">
  <c r="N13" i="13" l="1"/>
  <c r="M13" i="13"/>
  <c r="L13" i="13"/>
  <c r="K13" i="13"/>
  <c r="H13" i="13"/>
  <c r="G13" i="13"/>
  <c r="F13" i="13"/>
  <c r="J12" i="13"/>
  <c r="J13" i="13" s="1"/>
  <c r="I12" i="13"/>
  <c r="I13" i="13" s="1"/>
  <c r="E12" i="13"/>
  <c r="E13" i="13" s="1"/>
  <c r="D12" i="13"/>
  <c r="D13" i="13" s="1"/>
  <c r="C12" i="13"/>
  <c r="C13" i="13" s="1"/>
  <c r="O11" i="13"/>
  <c r="O10" i="13"/>
  <c r="O9" i="13"/>
  <c r="N6" i="13"/>
  <c r="M6" i="13"/>
  <c r="L6" i="13"/>
  <c r="K6" i="13"/>
  <c r="J6" i="13"/>
  <c r="I6" i="13"/>
  <c r="H6" i="13"/>
  <c r="G6" i="13"/>
  <c r="F6" i="13"/>
  <c r="E5" i="13"/>
  <c r="E6" i="13" s="1"/>
  <c r="D5" i="13"/>
  <c r="D6" i="13" s="1"/>
  <c r="C5" i="13"/>
  <c r="O4" i="13"/>
  <c r="O3" i="13"/>
  <c r="O5" i="13" l="1"/>
  <c r="O12" i="13"/>
  <c r="O13" i="13"/>
  <c r="O6" i="13"/>
  <c r="C6" i="13"/>
  <c r="B124" i="12" l="1"/>
  <c r="B121" i="12"/>
  <c r="B122" i="11"/>
  <c r="B121" i="11" s="1"/>
  <c r="B123" i="11" s="1"/>
  <c r="B55" i="12"/>
  <c r="B60" i="12" s="1"/>
  <c r="B27" i="12"/>
  <c r="B123" i="12"/>
  <c r="B115" i="12"/>
  <c r="B110" i="12"/>
  <c r="B108" i="12"/>
  <c r="B105" i="12"/>
  <c r="B99" i="12"/>
  <c r="B81" i="12"/>
  <c r="B77" i="12"/>
  <c r="B63" i="12"/>
  <c r="B68" i="12" s="1"/>
  <c r="B46" i="12"/>
  <c r="B44" i="12"/>
  <c r="B40" i="12"/>
  <c r="B37" i="12"/>
  <c r="B32" i="12"/>
  <c r="B25" i="12"/>
  <c r="B119" i="11"/>
  <c r="B108" i="11"/>
  <c r="B61" i="11"/>
  <c r="B66" i="11" s="1"/>
  <c r="B113" i="11"/>
  <c r="B106" i="11"/>
  <c r="B103" i="11"/>
  <c r="B97" i="11"/>
  <c r="B79" i="11"/>
  <c r="B75" i="11"/>
  <c r="B54" i="11"/>
  <c r="B58" i="11" s="1"/>
  <c r="B45" i="11"/>
  <c r="B43" i="11"/>
  <c r="B39" i="11"/>
  <c r="B36" i="11"/>
  <c r="B31" i="11"/>
  <c r="B27" i="11"/>
  <c r="B25" i="11"/>
  <c r="B120" i="10"/>
  <c r="B119" i="10" s="1"/>
  <c r="B117" i="10"/>
  <c r="B45" i="10"/>
  <c r="B111" i="10"/>
  <c r="B107" i="10"/>
  <c r="B105" i="10"/>
  <c r="B102" i="10"/>
  <c r="B96" i="10"/>
  <c r="B78" i="10"/>
  <c r="B74" i="10"/>
  <c r="B61" i="10"/>
  <c r="B65" i="10" s="1"/>
  <c r="B54" i="10"/>
  <c r="B58" i="10" s="1"/>
  <c r="B43" i="10"/>
  <c r="B39" i="10"/>
  <c r="B36" i="10"/>
  <c r="B31" i="10"/>
  <c r="B27" i="10"/>
  <c r="B25" i="10"/>
  <c r="B120" i="9"/>
  <c r="B118" i="9" s="1"/>
  <c r="B116" i="9"/>
  <c r="B110" i="9"/>
  <c r="B106" i="9"/>
  <c r="B104" i="9"/>
  <c r="B101" i="9"/>
  <c r="B95" i="9"/>
  <c r="B77" i="9"/>
  <c r="B88" i="9" s="1"/>
  <c r="B73" i="9"/>
  <c r="B64" i="9"/>
  <c r="B60" i="9"/>
  <c r="B53" i="9"/>
  <c r="B57" i="9" s="1"/>
  <c r="B45" i="9"/>
  <c r="B43" i="9"/>
  <c r="B39" i="9"/>
  <c r="B36" i="9"/>
  <c r="B31" i="9"/>
  <c r="B27" i="9"/>
  <c r="B25" i="9"/>
  <c r="B118" i="8"/>
  <c r="B122" i="8"/>
  <c r="B120" i="8" s="1"/>
  <c r="B53" i="8"/>
  <c r="B58" i="8" s="1"/>
  <c r="B112" i="8"/>
  <c r="B108" i="8"/>
  <c r="B106" i="8"/>
  <c r="B103" i="8"/>
  <c r="B97" i="8"/>
  <c r="B79" i="8"/>
  <c r="B75" i="8"/>
  <c r="B61" i="8"/>
  <c r="B66" i="8" s="1"/>
  <c r="B45" i="8"/>
  <c r="B43" i="8"/>
  <c r="B39" i="8"/>
  <c r="B36" i="8"/>
  <c r="B31" i="8"/>
  <c r="B27" i="8"/>
  <c r="B25" i="8"/>
  <c r="B124" i="7"/>
  <c r="B122" i="7" s="1"/>
  <c r="B120" i="7"/>
  <c r="B114" i="7"/>
  <c r="B109" i="7"/>
  <c r="B107" i="7"/>
  <c r="B104" i="7"/>
  <c r="B98" i="7"/>
  <c r="B80" i="7"/>
  <c r="B76" i="7"/>
  <c r="B67" i="7"/>
  <c r="B62" i="7"/>
  <c r="B59" i="7"/>
  <c r="B54" i="7"/>
  <c r="B46" i="7"/>
  <c r="B44" i="7"/>
  <c r="B40" i="7"/>
  <c r="B37" i="7"/>
  <c r="B32" i="7"/>
  <c r="B27" i="7"/>
  <c r="B25" i="7"/>
  <c r="B126" i="6"/>
  <c r="B122" i="6"/>
  <c r="B124" i="6"/>
  <c r="B116" i="6"/>
  <c r="B110" i="6"/>
  <c r="B108" i="6"/>
  <c r="B105" i="6"/>
  <c r="B99" i="6"/>
  <c r="B81" i="6"/>
  <c r="B77" i="6"/>
  <c r="B63" i="6"/>
  <c r="B68" i="6" s="1"/>
  <c r="B55" i="6"/>
  <c r="B60" i="6" s="1"/>
  <c r="B47" i="6"/>
  <c r="B45" i="6"/>
  <c r="B41" i="6"/>
  <c r="B38" i="6"/>
  <c r="B33" i="6"/>
  <c r="B27" i="6"/>
  <c r="B25" i="6"/>
  <c r="B126" i="5"/>
  <c r="B122" i="5"/>
  <c r="B81" i="5"/>
  <c r="B121" i="10" l="1"/>
  <c r="B123" i="8"/>
  <c r="B125" i="12"/>
  <c r="B117" i="12"/>
  <c r="B92" i="12"/>
  <c r="B100" i="12" s="1"/>
  <c r="B52" i="12"/>
  <c r="B34" i="12"/>
  <c r="B51" i="11"/>
  <c r="B115" i="11"/>
  <c r="B90" i="11"/>
  <c r="B98" i="11" s="1"/>
  <c r="B33" i="11"/>
  <c r="B51" i="10"/>
  <c r="B113" i="10"/>
  <c r="B89" i="10"/>
  <c r="B97" i="10" s="1"/>
  <c r="B33" i="10"/>
  <c r="B121" i="9"/>
  <c r="B90" i="8"/>
  <c r="B112" i="9"/>
  <c r="B96" i="9"/>
  <c r="B50" i="9"/>
  <c r="B33" i="9"/>
  <c r="B98" i="8"/>
  <c r="B50" i="8"/>
  <c r="B114" i="8"/>
  <c r="B33" i="8"/>
  <c r="B125" i="7"/>
  <c r="B51" i="7"/>
  <c r="B91" i="7"/>
  <c r="B99" i="7" s="1"/>
  <c r="B116" i="7"/>
  <c r="B34" i="7"/>
  <c r="B127" i="6"/>
  <c r="B118" i="6"/>
  <c r="B52" i="6"/>
  <c r="B92" i="6"/>
  <c r="B100" i="6" s="1"/>
  <c r="B35" i="6"/>
  <c r="B47" i="5"/>
  <c r="B124" i="5"/>
  <c r="B127" i="5" s="1"/>
  <c r="B116" i="5"/>
  <c r="B110" i="5"/>
  <c r="B108" i="5"/>
  <c r="B105" i="5"/>
  <c r="B99" i="5"/>
  <c r="B77" i="5"/>
  <c r="B92" i="5" s="1"/>
  <c r="B100" i="5" s="1"/>
  <c r="B63" i="5"/>
  <c r="B68" i="5" s="1"/>
  <c r="B55" i="5"/>
  <c r="B60" i="5" s="1"/>
  <c r="B45" i="5"/>
  <c r="B41" i="5"/>
  <c r="B38" i="5"/>
  <c r="B33" i="5"/>
  <c r="B27" i="5"/>
  <c r="B25" i="5"/>
  <c r="B124" i="4"/>
  <c r="B120" i="4"/>
  <c r="B80" i="4"/>
  <c r="B122" i="4"/>
  <c r="B114" i="4"/>
  <c r="B108" i="4"/>
  <c r="B106" i="4"/>
  <c r="B103" i="4"/>
  <c r="B97" i="4"/>
  <c r="B76" i="4"/>
  <c r="B62" i="4"/>
  <c r="B67" i="4" s="1"/>
  <c r="B54" i="4"/>
  <c r="B59" i="4" s="1"/>
  <c r="B47" i="4"/>
  <c r="B45" i="4"/>
  <c r="B41" i="4"/>
  <c r="B38" i="4"/>
  <c r="B33" i="4"/>
  <c r="B27" i="4"/>
  <c r="B25" i="4"/>
  <c r="B80" i="3"/>
  <c r="B121" i="3"/>
  <c r="B113" i="3"/>
  <c r="B107" i="3"/>
  <c r="B105" i="3"/>
  <c r="B102" i="3"/>
  <c r="B96" i="3"/>
  <c r="B76" i="3"/>
  <c r="B62" i="3"/>
  <c r="B67" i="3" s="1"/>
  <c r="B54" i="3"/>
  <c r="B59" i="3" s="1"/>
  <c r="B47" i="3"/>
  <c r="B45" i="3"/>
  <c r="B41" i="3"/>
  <c r="B38" i="3"/>
  <c r="B33" i="3"/>
  <c r="B27" i="3"/>
  <c r="B25" i="3"/>
  <c r="B117" i="2"/>
  <c r="B119" i="2"/>
  <c r="B121" i="2"/>
  <c r="B45" i="2"/>
  <c r="B111" i="2"/>
  <c r="B105" i="2"/>
  <c r="B103" i="2"/>
  <c r="B100" i="2"/>
  <c r="B94" i="2"/>
  <c r="B80" i="2"/>
  <c r="B76" i="2"/>
  <c r="B62" i="2"/>
  <c r="B67" i="2" s="1"/>
  <c r="B54" i="2"/>
  <c r="B59" i="2" s="1"/>
  <c r="B47" i="2"/>
  <c r="B41" i="2"/>
  <c r="B38" i="2"/>
  <c r="B33" i="2"/>
  <c r="B27" i="2"/>
  <c r="B25" i="2"/>
  <c r="B118" i="1"/>
  <c r="B116" i="1"/>
  <c r="B41" i="1"/>
  <c r="B47" i="1"/>
  <c r="B45" i="1"/>
  <c r="B35" i="4" l="1"/>
  <c r="B116" i="11"/>
  <c r="B125" i="4"/>
  <c r="B118" i="12"/>
  <c r="B114" i="10"/>
  <c r="B115" i="8"/>
  <c r="B113" i="9"/>
  <c r="B117" i="7"/>
  <c r="B119" i="6"/>
  <c r="B118" i="5"/>
  <c r="B52" i="5"/>
  <c r="B35" i="5"/>
  <c r="B90" i="4"/>
  <c r="B98" i="4" s="1"/>
  <c r="B116" i="4"/>
  <c r="B51" i="4"/>
  <c r="B124" i="3"/>
  <c r="B115" i="3"/>
  <c r="B89" i="3"/>
  <c r="B97" i="3" s="1"/>
  <c r="B51" i="3"/>
  <c r="B35" i="3"/>
  <c r="B122" i="2"/>
  <c r="B113" i="2"/>
  <c r="B35" i="2"/>
  <c r="B87" i="2"/>
  <c r="B95" i="2" s="1"/>
  <c r="B51" i="2"/>
  <c r="B119" i="5" l="1"/>
  <c r="B117" i="4"/>
  <c r="B116" i="3"/>
  <c r="B114" i="2"/>
  <c r="B110" i="1" l="1"/>
  <c r="B104" i="1"/>
  <c r="B102" i="1"/>
  <c r="B112" i="1" l="1"/>
  <c r="B80" i="1" l="1"/>
  <c r="B54" i="1"/>
  <c r="B59" i="1" s="1"/>
  <c r="B62" i="1"/>
  <c r="B67" i="1" s="1"/>
  <c r="B38" i="1"/>
  <c r="B51" i="1" s="1"/>
  <c r="B25" i="1"/>
  <c r="B33" i="1"/>
  <c r="B76" i="1"/>
  <c r="B27" i="1"/>
  <c r="B86" i="1" l="1"/>
  <c r="B35" i="1"/>
  <c r="B120" i="1"/>
  <c r="B99" i="1"/>
  <c r="B93" i="1"/>
  <c r="B94" i="1" l="1"/>
  <c r="B113" i="1" s="1"/>
</calcChain>
</file>

<file path=xl/sharedStrings.xml><?xml version="1.0" encoding="utf-8"?>
<sst xmlns="http://schemas.openxmlformats.org/spreadsheetml/2006/main" count="1373" uniqueCount="169">
  <si>
    <t>Relatório Mensal Comparativo de Recursos Recebidos, Gastos e Devolvidos ao Poder Público</t>
  </si>
  <si>
    <t>Em Reais</t>
  </si>
  <si>
    <t xml:space="preserve">Assinatura do Contador: </t>
  </si>
  <si>
    <t>Fonte: Extratos bancários e Balancete Contábil.</t>
  </si>
  <si>
    <t>SALDO ANTERIOR (1= 1.1 + 1.2 + 1.3)</t>
  </si>
  <si>
    <t>2.ENTRADAS DE RECURSOS FINANCEIROS</t>
  </si>
  <si>
    <t xml:space="preserve">1. SALDO BANCÁRIO ANTERIOR  </t>
  </si>
  <si>
    <t>2.1 Repasse - CUSTEIO  (DETALHAR NÚMERO DA CONTA)</t>
  </si>
  <si>
    <t>2.2 Repasse - INVESTIMENTO (DETALHAR NÚMERO DA CONTA )</t>
  </si>
  <si>
    <t>TOTAL DE ENTRADAS (2= 2.1 + 2.2 + 2.3 + 2.4 + 2.5)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</si>
  <si>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</si>
  <si>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</si>
  <si>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</si>
  <si>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</si>
  <si>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</si>
  <si>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</si>
  <si>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</si>
  <si>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</si>
  <si>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</si>
  <si>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</si>
  <si>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</si>
  <si>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</si>
  <si>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</si>
  <si>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</si>
  <si>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</si>
  <si>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</si>
  <si>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</si>
  <si>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</si>
  <si>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</si>
  <si>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</si>
  <si>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 xml:space="preserve">5.1.4 Bloqueio Judicial </t>
  </si>
  <si>
    <t>5.1.3 Materiais e Insumos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</si>
  <si>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</si>
  <si>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</si>
  <si>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</si>
  <si>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</si>
  <si>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5.2.4 Outros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</si>
  <si>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</si>
  <si>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</si>
  <si>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</si>
  <si>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PREVISÃO DE REPASSE MENSAL DO CONTRATO DE GESTÃO/ADITIVO - INVESTIMENTO :R$</t>
  </si>
  <si>
    <t>Relatório Financeiro Mensal</t>
  </si>
  <si>
    <t>TOTAL GERAL DOS PAGAMENTOS (5=5.1+5.2)</t>
  </si>
  <si>
    <t>TOTAL DE PAGAMENTOS - INVESTIMENTO (5.2= 5.2.1 + 5.2.2 + 5.2.3 + 5.2.4)</t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</si>
  <si>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</si>
  <si>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</si>
  <si>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</si>
  <si>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</si>
  <si>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</si>
  <si>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</si>
  <si>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</si>
  <si>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1.1 - Caixa</t>
  </si>
  <si>
    <t>1.2 - Banco conta movimento</t>
  </si>
  <si>
    <t>1.2.1 - Conta Corrente - 2512 / 003 / 1087-5 (Custeio)</t>
  </si>
  <si>
    <t>Metodologia de Avaliação da Transparência Ativa e Passiva - Organizações sem fins lucrativos que recebem recursos públicos e seus respectivos órgãos 
supervisores  - CGE/TCE- 2ª Edição -  2021 - Item  3.9/Financeiro</t>
  </si>
  <si>
    <t>5.1.6.1 - Encargos Sobre Folha de Pagamento</t>
  </si>
  <si>
    <t>5.1.6.2 - Encargos Sobre Rescisão Trabalhista</t>
  </si>
  <si>
    <t>5.1.8.1 - Concessionárias (Água, luz e telefonia)</t>
  </si>
  <si>
    <t>7.SALDO BANCÁRIO FINAL EM 31/12/2021</t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</si>
  <si>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</si>
  <si>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t>PREVISÃO DE REPASSE MENSAL DO CONTRATO DE GESTÃO/ADITIVO - CUSTEIO :</t>
  </si>
  <si>
    <t>Competência: 01/2021</t>
  </si>
  <si>
    <t>1.2.3 - Fundo Rescisório - 2512 / 013 / 34-6 (Custeio e Investimento)</t>
  </si>
  <si>
    <t>1.3.1 - Conta Investimento - FIC Giro 2512 /003 / 1087-5 (Investimento)</t>
  </si>
  <si>
    <t>1.2.2 - Fundo para Reforma - 2512 / 013 / 35-4 (Custeio e Investimento)</t>
  </si>
  <si>
    <t>1.1.1 - Fundo Fixo</t>
  </si>
  <si>
    <t>1.3 Aplicações financeiras</t>
  </si>
  <si>
    <t>2.1 .1 - Conta Corrente - 2512 / 003 / 1087-5</t>
  </si>
  <si>
    <t>3.1 Resgate Aplicação - CUSTEIO  e INVESTIMENTO</t>
  </si>
  <si>
    <t>2.3.1 - Fundo Rescisório - 2512 / 013 / 34-6</t>
  </si>
  <si>
    <t>2.3.2 - Fundo para Reforma - 2512 / 013 / 35-4</t>
  </si>
  <si>
    <t>2.3.3 - Fundo Rescisório - Rede HEMO-CSC - 2512 /003 / 62-1</t>
  </si>
  <si>
    <t>3.1.1 - Fundo Rescisório - 2512 / 013 / 34-6</t>
  </si>
  <si>
    <t>3.1.2 - Fundo para Reforma - 2512 / 013 / 35-4</t>
  </si>
  <si>
    <t>3.1.3 - Fundo Rescisório - Rede HEMO-CSC - 2512 /003 / 62-1</t>
  </si>
  <si>
    <t>3.1.4 - Conta Investimento - FIC Giro 2512 /003 / 1087-5</t>
  </si>
  <si>
    <t>4.1.1 - Fundo Rescisório - 2512 / 013 / 34-6</t>
  </si>
  <si>
    <t>4.1.2 - Fundo para Reforma - 2512 / 013 / 35-4</t>
  </si>
  <si>
    <t>4.1.3 - Fundo Rescisório - Rede HEMO-CSC - 2512 /003 / 62-1</t>
  </si>
  <si>
    <t>4.1.4 - Conta Investimento - FIC Giro 2512 /003 / 1087-5</t>
  </si>
  <si>
    <t>4.1 Aplicação Financeira - CUSTEIO  e INVESTIMENTO</t>
  </si>
  <si>
    <t>TOTAL DOS RESGATES</t>
  </si>
  <si>
    <t>TOTAL DAS APLICAÇÕES FINANCEIRAS</t>
  </si>
  <si>
    <t>7.1.1 - Fundo Fixo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</si>
  <si>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</si>
  <si>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</si>
  <si>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</si>
  <si>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 xml:space="preserve">7.2. Banco Conta Movimento </t>
  </si>
  <si>
    <t xml:space="preserve">7.3 Aplicações Financeiras </t>
  </si>
  <si>
    <t>7.3.1 - Conta Investimento - FIC Giro 2512 /003 / 1087-5 (Investimento)</t>
  </si>
  <si>
    <t>7.2.4 - FOPAG CSC - 0012 /003 / 52386-8 (Custeio e Investimento)</t>
  </si>
  <si>
    <t>SALDO BANCÁRIO ATUAL</t>
  </si>
  <si>
    <t>2.5.1 - Recuperação de Despesas</t>
  </si>
  <si>
    <t>2.5.2 - Receitas Não Governamentais (Doações, vendas, aluguéis e outros)</t>
  </si>
  <si>
    <t>2.5.3 - Aporte de Caixa</t>
  </si>
  <si>
    <t>2.4.1 - Conta Investimento - FIC Giro 2512 /003 / 1087-5</t>
  </si>
  <si>
    <t xml:space="preserve">2.3 Rendimento sobre Aplicação Financeiras - CUSTEIO </t>
  </si>
  <si>
    <t>2.5 Outras entradas</t>
  </si>
  <si>
    <t xml:space="preserve">8.3 Glosa - outras </t>
  </si>
  <si>
    <t>8.3.1 - Telefonia Fixa</t>
  </si>
  <si>
    <t>5.1.8.2 - Rescisões Trabalhistas</t>
  </si>
  <si>
    <t>5.1.8.3 - Diárias</t>
  </si>
  <si>
    <t>5.1.8.4 - Aporte para Caixa</t>
  </si>
  <si>
    <t>5.1.8.5 - Reembolso de Despesas</t>
  </si>
  <si>
    <t>8.3.2 - Energia Eletrica</t>
  </si>
  <si>
    <t>7.SALDO BANCÁRIO FINAL EM 28/02/2021</t>
  </si>
  <si>
    <t>Competência: 02/2021</t>
  </si>
  <si>
    <t>Competência: 03/2021</t>
  </si>
  <si>
    <t>7.SALDO BANCÁRIO FINAL EM 31/03/2021</t>
  </si>
  <si>
    <t>2.4 Rendimento sobre Aplicação Financeiras - INVESTIMENTO</t>
  </si>
  <si>
    <t>5.1.8.6 - Pensões Alimentícias</t>
  </si>
  <si>
    <t>5.1.8.7 - Alugueis</t>
  </si>
  <si>
    <t>5.1.8.8 - Despesas com Viagens</t>
  </si>
  <si>
    <t>Competência: 04/2021</t>
  </si>
  <si>
    <t>7.SALDO BANCÁRIO FINAL EM 30/04/2021</t>
  </si>
  <si>
    <t>5.1.8.9 - Reembolso de Rateios</t>
  </si>
  <si>
    <t>Competência: 05/2021</t>
  </si>
  <si>
    <t>7.SALDO BANCÁRIO FINAL EM 31/05/2021</t>
  </si>
  <si>
    <t>2.5.4 - Reembolso Rateio</t>
  </si>
  <si>
    <t>5.1.8.10 - Recibo de Pagamento a Autônomo</t>
  </si>
  <si>
    <t>Competência: 06/2021</t>
  </si>
  <si>
    <t>7.SALDO BANCÁRIO FINAL EM 30/06/2021</t>
  </si>
  <si>
    <t>7.2.5 - Fundo Rescisório - Rede HEMO-CSC - 2512 /003 / 62-1 (Custeio e Investimento)</t>
  </si>
  <si>
    <t>1.2.5- Fundo Rescisório - Rede HEMO-CSC - 2512 /003 / 62-1 (Custeio e Investimento)</t>
  </si>
  <si>
    <t>1.2.4 - FOPAG CSC - 0012 /003 / 52386-8 (Custeio)</t>
  </si>
  <si>
    <t>7.2.4 - FOPAG CSC - 0012 /003 / 52386-8 (Custeio)</t>
  </si>
  <si>
    <t>Competência: 07/2021</t>
  </si>
  <si>
    <t>7.SALDO BANCÁRIO FINAL EM 31/07/2021</t>
  </si>
  <si>
    <t xml:space="preserve">PREVISÃO DE REPASSE MENSAL DO CONTRATO DE GESTÃO/ADITIVO - INVESTIMENTO </t>
  </si>
  <si>
    <t>Competência: 08/2021</t>
  </si>
  <si>
    <t>7.SALDO BANCÁRIO FINAL EM 31/08/2021</t>
  </si>
  <si>
    <t>Competência: 09/2021</t>
  </si>
  <si>
    <t>7.SALDO BANCÁRIO FINAL EM 30/09/2021</t>
  </si>
  <si>
    <t>3.1.3 - Conta Investimento - FIC Giro 2512 /003 / 1087-5</t>
  </si>
  <si>
    <t>4.1.3 - Conta Investimento - FIC Giro 2512 /003 / 1087-5</t>
  </si>
  <si>
    <t>Competência: 10/2021</t>
  </si>
  <si>
    <t>7.SALDO BANCÁRIO FINAL EM 31/10/2021</t>
  </si>
  <si>
    <t>2.5.5 - Reembolso de Despesas</t>
  </si>
  <si>
    <t>8.3.1 - Energia Eletrica</t>
  </si>
  <si>
    <t>Competência: 11/2021</t>
  </si>
  <si>
    <t>7.SALDO BANCÁRIO FINAL EM 30/11/2021</t>
  </si>
  <si>
    <t>4.1.4 - Fundo Rescisório - Rede HEMO-CSC - 2512 /003 / 62-1</t>
  </si>
  <si>
    <t xml:space="preserve"> 7.3 Aplicações Financeiras </t>
  </si>
  <si>
    <t>7.2.4 - Fundo Rescisório - Rede HEMO-CSC - 2512 /003 / 62-1 (Custeio e Investimento)</t>
  </si>
  <si>
    <t>Competência: 12/2021</t>
  </si>
  <si>
    <t>1.2.4 - Fundo Rescisório - Rede HEMO-CSC - 2512 /003 / 62-1 (Custeio e Investimento)</t>
  </si>
  <si>
    <t>3.1 Resgate Aplicação - CUSTEIO e INVESTIMENTO</t>
  </si>
  <si>
    <t>3.1.4 - Fundo Rescisório - Rede HEMO-CSC - 2512 /003 / 62-1 (Custeio e Investimento)</t>
  </si>
  <si>
    <t>ENTRADAS EM CONTA CORRENTE E APLICAÇÃO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</si>
  <si>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</si>
  <si>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</si>
  <si>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</si>
  <si>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</si>
  <si>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</si>
  <si>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</si>
  <si>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</si>
  <si>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</si>
  <si>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</si>
  <si>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</si>
  <si>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</si>
  <si>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</si>
  <si>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</si>
  <si>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Rendimento sobre Aplicação Financeiras</t>
  </si>
  <si>
    <t>Repasse</t>
  </si>
  <si>
    <t>Outras Informações</t>
  </si>
  <si>
    <t>SAÍDAS DE CONTA CORRENTE E APLICAÇÃO (GASTOS) *</t>
  </si>
  <si>
    <t>Pessoal</t>
  </si>
  <si>
    <t>Serviços</t>
  </si>
  <si>
    <t>Tributos,Taxas e Contribuições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</si>
</sst>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14">
    <xf numFmtId="0" fontId="0" fillId="0" borderId="0" xfId="0"/>
    <xf numFmtId="4" fontId="0" fillId="0" borderId="0" xfId="0" applyNumberFormat="1" applyAlignment="1">
      <alignment horizontal="right"/>
    </xf>
    <xf numFmtId="0" fontId="3" fillId="0" borderId="0" xfId="0" applyFont="1"/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4" fontId="0" fillId="2" borderId="1" xfId="0" applyNumberForma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right"/>
    </xf>
    <xf numFmtId="0" fontId="4" fillId="0" borderId="1" xfId="0" applyFont="1" applyBorder="1"/>
    <xf numFmtId="164" fontId="3" fillId="2" borderId="1" xfId="0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43" fontId="1" fillId="0" borderId="1" xfId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4" fontId="4" fillId="0" borderId="0" xfId="0" applyNumberFormat="1" applyFont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0" xfId="0" applyNumberFormat="1" applyFont="1" applyAlignment="1">
      <alignment horizontal="right"/>
    </xf>
    <xf numFmtId="43" fontId="0" fillId="0" borderId="1" xfId="1" applyFont="1" applyFill="1" applyBorder="1" applyAlignment="1">
      <alignment vertical="center" wrapText="1"/>
    </xf>
    <xf numFmtId="43" fontId="0" fillId="0" borderId="1" xfId="1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 shrinkToFit="1"/>
    </xf>
    <xf numFmtId="4" fontId="2" fillId="0" borderId="0" xfId="1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top"/>
    </xf>
    <xf numFmtId="43" fontId="4" fillId="0" borderId="1" xfId="1" applyFont="1" applyFill="1" applyBorder="1" applyAlignment="1">
      <alignment vertical="center"/>
    </xf>
    <xf numFmtId="4" fontId="0" fillId="0" borderId="0" xfId="0" applyNumberFormat="1"/>
    <xf numFmtId="4" fontId="0" fillId="4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3" fontId="0" fillId="0" borderId="1" xfId="1" applyFont="1" applyBorder="1" applyAlignment="1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2" fillId="0" borderId="0" xfId="1" applyFont="1" applyBorder="1" applyAlignment="1"/>
    <xf numFmtId="0" fontId="3" fillId="0" borderId="0" xfId="0" applyFont="1" applyAlignment="1">
      <alignment wrapText="1"/>
    </xf>
    <xf numFmtId="4" fontId="10" fillId="0" borderId="12" xfId="0" applyNumberFormat="1" applyFont="1" applyBorder="1" applyAlignment="1">
      <alignment vertical="top" shrinkToFit="1"/>
    </xf>
    <xf numFmtId="43" fontId="0" fillId="0" borderId="0" xfId="0" applyNumberFormat="1"/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Separador de milhares 2" xfId="3" xr:uid="{00000000-0005-0000-0000-000003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8787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123</xdr:row>
      <xdr:rowOff>68036</xdr:rowOff>
    </xdr:from>
    <xdr:to>
      <xdr:col>0</xdr:col>
      <xdr:colOff>6937242</xdr:colOff>
      <xdr:row>128</xdr:row>
      <xdr:rowOff>81887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309286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124</xdr:row>
      <xdr:rowOff>68036</xdr:rowOff>
    </xdr:from>
    <xdr:to>
      <xdr:col>0</xdr:col>
      <xdr:colOff>6937242</xdr:colOff>
      <xdr:row>129</xdr:row>
      <xdr:rowOff>81887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109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126</xdr:row>
      <xdr:rowOff>68036</xdr:rowOff>
    </xdr:from>
    <xdr:to>
      <xdr:col>0</xdr:col>
      <xdr:colOff>6937242</xdr:colOff>
      <xdr:row>131</xdr:row>
      <xdr:rowOff>81887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109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128</xdr:row>
      <xdr:rowOff>68036</xdr:rowOff>
    </xdr:from>
    <xdr:to>
      <xdr:col>0</xdr:col>
      <xdr:colOff>6937242</xdr:colOff>
      <xdr:row>133</xdr:row>
      <xdr:rowOff>81887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490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125</xdr:row>
      <xdr:rowOff>68036</xdr:rowOff>
    </xdr:from>
    <xdr:to>
      <xdr:col>0</xdr:col>
      <xdr:colOff>6937242</xdr:colOff>
      <xdr:row>130</xdr:row>
      <xdr:rowOff>81887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299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127</xdr:row>
      <xdr:rowOff>68036</xdr:rowOff>
    </xdr:from>
    <xdr:to>
      <xdr:col>0</xdr:col>
      <xdr:colOff>6937242</xdr:colOff>
      <xdr:row>132</xdr:row>
      <xdr:rowOff>81887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299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128</xdr:row>
      <xdr:rowOff>68036</xdr:rowOff>
    </xdr:from>
    <xdr:to>
      <xdr:col>0</xdr:col>
      <xdr:colOff>6937242</xdr:colOff>
      <xdr:row>133</xdr:row>
      <xdr:rowOff>81887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680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130</xdr:row>
      <xdr:rowOff>68036</xdr:rowOff>
    </xdr:from>
    <xdr:to>
      <xdr:col>0</xdr:col>
      <xdr:colOff>6937242</xdr:colOff>
      <xdr:row>135</xdr:row>
      <xdr:rowOff>81887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871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130</xdr:row>
      <xdr:rowOff>68036</xdr:rowOff>
    </xdr:from>
    <xdr:to>
      <xdr:col>0</xdr:col>
      <xdr:colOff>6937242</xdr:colOff>
      <xdr:row>135</xdr:row>
      <xdr:rowOff>81887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6252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128</xdr:row>
      <xdr:rowOff>68036</xdr:rowOff>
    </xdr:from>
    <xdr:to>
      <xdr:col>0</xdr:col>
      <xdr:colOff>6937242</xdr:colOff>
      <xdr:row>133</xdr:row>
      <xdr:rowOff>81887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6252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126</xdr:row>
      <xdr:rowOff>68036</xdr:rowOff>
    </xdr:from>
    <xdr:to>
      <xdr:col>0</xdr:col>
      <xdr:colOff>6937242</xdr:colOff>
      <xdr:row>131</xdr:row>
      <xdr:rowOff>81887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871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124</xdr:row>
      <xdr:rowOff>68036</xdr:rowOff>
    </xdr:from>
    <xdr:to>
      <xdr:col>0</xdr:col>
      <xdr:colOff>6937242</xdr:colOff>
      <xdr:row>129</xdr:row>
      <xdr:rowOff>81887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680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D137"/>
  <sheetViews>
    <sheetView showGridLines="0" tabSelected="1" view="pageBreakPreview" zoomScale="70" zoomScaleNormal="70" zoomScaleSheetLayoutView="70" zoomScalePageLayoutView="55" workbookViewId="0"/>
  </sheetViews>
  <sheetFormatPr defaultColWidth="41.7109375" defaultRowHeight="15" x14ac:dyDescent="0.25"/>
  <cols>
    <col min="1" max="1" width="141.7109375" customWidth="1"/>
    <col min="2" max="2" width="45.85546875" customWidth="1"/>
    <col min="3" max="3" width="70.7109375" customWidth="1"/>
    <col min="4" max="4" width="41.7109375" style="1" customWidth="1"/>
  </cols>
  <sheetData>
    <row r="1" spans="1:4" ht="84.75" customHeight="1" x14ac:dyDescent="0.25"/>
    <row r="2" spans="1:4" x14ac:dyDescent="0.25">
      <c r="A2" s="98" t="s">
        <v>0</v>
      </c>
      <c r="B2" s="99"/>
      <c r="C2" s="1"/>
      <c r="D2"/>
    </row>
    <row r="3" spans="1:4" x14ac:dyDescent="0.25">
      <c r="A3" s="100"/>
      <c r="B3" s="101"/>
      <c r="C3" s="1"/>
      <c r="D3"/>
    </row>
    <row r="4" spans="1:4" x14ac:dyDescent="0.25">
      <c r="A4" s="100"/>
      <c r="B4" s="101"/>
      <c r="C4" s="1"/>
      <c r="D4"/>
    </row>
    <row r="5" spans="1:4" x14ac:dyDescent="0.25">
      <c r="A5" s="100"/>
      <c r="B5" s="101"/>
      <c r="C5" s="1"/>
      <c r="D5"/>
    </row>
    <row r="6" spans="1:4" x14ac:dyDescent="0.25">
      <c r="A6" s="100"/>
      <c r="B6" s="101"/>
      <c r="C6" s="1"/>
      <c r="D6"/>
    </row>
    <row r="7" spans="1:4" x14ac:dyDescent="0.25">
      <c r="A7" s="102"/>
      <c r="B7" s="103"/>
      <c r="C7" s="5"/>
      <c r="D7"/>
    </row>
    <row r="8" spans="1:4" ht="23.25" customHeight="1" x14ac:dyDescent="0.25">
      <c r="A8" s="104" t="s">
        <v>54</v>
      </c>
      <c r="B8" s="104"/>
      <c r="C8" s="5"/>
      <c r="D8"/>
    </row>
    <row r="9" spans="1:4" ht="23.25" customHeight="1" x14ac:dyDescent="0.25">
      <c r="A9" s="104"/>
      <c r="B9" s="104"/>
      <c r="C9" s="5"/>
      <c r="D9"/>
    </row>
    <row r="10" spans="1:4" x14ac:dyDescent="0.25">
      <c r="A10" s="106" t="s">
        <v>47</v>
      </c>
      <c r="B10" s="107"/>
      <c r="C10" s="1"/>
      <c r="D10"/>
    </row>
    <row r="11" spans="1:4" x14ac:dyDescent="0.25">
      <c r="A11" s="25" t="s">
        <v>46</v>
      </c>
      <c r="B11" s="13"/>
      <c r="C11" s="1"/>
      <c r="D11"/>
    </row>
    <row r="12" spans="1:4" x14ac:dyDescent="0.25">
      <c r="A12" s="108" t="s">
        <v>44</v>
      </c>
      <c r="B12" s="109"/>
      <c r="D12"/>
    </row>
    <row r="13" spans="1:4" x14ac:dyDescent="0.25">
      <c r="A13" s="51" t="s">
        <v>45</v>
      </c>
      <c r="B13" s="52"/>
      <c r="C13" s="1"/>
      <c r="D13"/>
    </row>
    <row r="14" spans="1:4" x14ac:dyDescent="0.25">
      <c r="A14" s="110" t="s">
        <v>48</v>
      </c>
      <c r="B14" s="111"/>
      <c r="C14" s="1"/>
      <c r="D14"/>
    </row>
    <row r="15" spans="1:4" x14ac:dyDescent="0.25">
      <c r="A15" s="61" t="s">
        <v>59</v>
      </c>
      <c r="B15" s="62"/>
      <c r="C15" s="1"/>
      <c r="D15"/>
    </row>
    <row r="16" spans="1:4" x14ac:dyDescent="0.25">
      <c r="A16" s="51" t="s">
        <v>49</v>
      </c>
      <c r="B16" s="51"/>
      <c r="D16"/>
    </row>
    <row r="17" spans="1:4" x14ac:dyDescent="0.25">
      <c r="A17" s="108" t="s">
        <v>50</v>
      </c>
      <c r="B17" s="109"/>
      <c r="C17" s="1"/>
      <c r="D17"/>
    </row>
    <row r="18" spans="1:4" x14ac:dyDescent="0.25">
      <c r="A18" s="51"/>
      <c r="B18" s="52"/>
      <c r="C18" s="1"/>
      <c r="D18"/>
    </row>
    <row r="19" spans="1:4" s="2" customFormat="1" x14ac:dyDescent="0.25">
      <c r="A19" s="53" t="s">
        <v>60</v>
      </c>
      <c r="B19" s="64">
        <v>8931696.7200000007</v>
      </c>
      <c r="C19" s="4"/>
    </row>
    <row r="20" spans="1:4" s="2" customFormat="1" x14ac:dyDescent="0.25">
      <c r="A20" s="63" t="s">
        <v>40</v>
      </c>
      <c r="B20" s="65">
        <v>0</v>
      </c>
      <c r="C20" s="4"/>
    </row>
    <row r="21" spans="1:4" s="2" customFormat="1" x14ac:dyDescent="0.25">
      <c r="A21" s="14"/>
      <c r="B21" s="15"/>
      <c r="C21" s="4"/>
    </row>
    <row r="22" spans="1:4" ht="26.25" x14ac:dyDescent="0.25">
      <c r="A22" s="112" t="s">
        <v>41</v>
      </c>
      <c r="B22" s="113"/>
      <c r="D22"/>
    </row>
    <row r="23" spans="1:4" x14ac:dyDescent="0.25">
      <c r="A23" s="35" t="s">
        <v>61</v>
      </c>
      <c r="B23" s="57" t="s">
        <v>1</v>
      </c>
      <c r="D23"/>
    </row>
    <row r="24" spans="1:4" x14ac:dyDescent="0.25">
      <c r="A24" s="21" t="s">
        <v>6</v>
      </c>
      <c r="B24" s="34"/>
      <c r="C24" s="7"/>
      <c r="D24"/>
    </row>
    <row r="25" spans="1:4" x14ac:dyDescent="0.25">
      <c r="A25" s="55" t="s">
        <v>51</v>
      </c>
      <c r="B25" s="56">
        <f>SUM(B26)</f>
        <v>83.8</v>
      </c>
      <c r="C25" s="8"/>
      <c r="D25"/>
    </row>
    <row r="26" spans="1:4" x14ac:dyDescent="0.25">
      <c r="A26" s="54" t="s">
        <v>65</v>
      </c>
      <c r="B26" s="66">
        <v>83.8</v>
      </c>
      <c r="C26" s="8"/>
      <c r="D26"/>
    </row>
    <row r="27" spans="1:4" x14ac:dyDescent="0.25">
      <c r="A27" s="55" t="s">
        <v>52</v>
      </c>
      <c r="B27" s="56">
        <f>SUM(B28:B32)</f>
        <v>11351855.49</v>
      </c>
      <c r="C27" s="8"/>
      <c r="D27"/>
    </row>
    <row r="28" spans="1:4" x14ac:dyDescent="0.25">
      <c r="A28" s="54" t="s">
        <v>53</v>
      </c>
      <c r="B28" s="66">
        <v>25837.01</v>
      </c>
      <c r="C28" s="8"/>
      <c r="D28"/>
    </row>
    <row r="29" spans="1:4" x14ac:dyDescent="0.25">
      <c r="A29" s="54" t="s">
        <v>64</v>
      </c>
      <c r="B29" s="66">
        <v>8241477.9299999997</v>
      </c>
      <c r="C29" s="8"/>
      <c r="D29"/>
    </row>
    <row r="30" spans="1:4" x14ac:dyDescent="0.25">
      <c r="A30" s="54" t="s">
        <v>62</v>
      </c>
      <c r="B30" s="66">
        <v>2790453.91</v>
      </c>
      <c r="C30" s="8"/>
      <c r="D30"/>
    </row>
    <row r="31" spans="1:4" x14ac:dyDescent="0.25">
      <c r="A31" s="24" t="s">
        <v>124</v>
      </c>
      <c r="B31" s="66">
        <v>0</v>
      </c>
      <c r="C31" s="8"/>
      <c r="D31"/>
    </row>
    <row r="32" spans="1:4" x14ac:dyDescent="0.25">
      <c r="A32" s="24" t="s">
        <v>123</v>
      </c>
      <c r="B32" s="66">
        <v>294086.64</v>
      </c>
      <c r="C32" s="8"/>
      <c r="D32"/>
    </row>
    <row r="33" spans="1:4" x14ac:dyDescent="0.25">
      <c r="A33" s="55" t="s">
        <v>66</v>
      </c>
      <c r="B33" s="56">
        <f>SUM(B34)</f>
        <v>20919223.5</v>
      </c>
      <c r="C33" s="8"/>
      <c r="D33"/>
    </row>
    <row r="34" spans="1:4" x14ac:dyDescent="0.25">
      <c r="A34" s="54" t="s">
        <v>63</v>
      </c>
      <c r="B34" s="66">
        <v>20919223.5</v>
      </c>
      <c r="C34" s="8"/>
      <c r="D34"/>
    </row>
    <row r="35" spans="1:4" x14ac:dyDescent="0.25">
      <c r="A35" s="23" t="s">
        <v>4</v>
      </c>
      <c r="B35" s="41">
        <f>SUM(B25,B27,B33)</f>
        <v>32271162.789999999</v>
      </c>
      <c r="C35" s="8"/>
      <c r="D35"/>
    </row>
    <row r="36" spans="1:4" x14ac:dyDescent="0.25">
      <c r="A36" s="24"/>
      <c r="B36" s="22"/>
      <c r="C36" s="8"/>
      <c r="D36"/>
    </row>
    <row r="37" spans="1:4" x14ac:dyDescent="0.25">
      <c r="A37" s="21" t="s">
        <v>5</v>
      </c>
      <c r="B37" s="21"/>
      <c r="C37" s="6"/>
      <c r="D37"/>
    </row>
    <row r="38" spans="1:4" s="69" customFormat="1" x14ac:dyDescent="0.25">
      <c r="A38" s="67" t="s">
        <v>7</v>
      </c>
      <c r="B38" s="43">
        <f>SUM(B39)</f>
        <v>0</v>
      </c>
      <c r="C38" s="68"/>
    </row>
    <row r="39" spans="1:4" x14ac:dyDescent="0.25">
      <c r="A39" s="24" t="s">
        <v>67</v>
      </c>
      <c r="B39" s="66">
        <v>0</v>
      </c>
      <c r="C39" s="8"/>
      <c r="D39"/>
    </row>
    <row r="40" spans="1:4" s="69" customFormat="1" x14ac:dyDescent="0.25">
      <c r="A40" s="67" t="s">
        <v>8</v>
      </c>
      <c r="B40" s="43">
        <v>0</v>
      </c>
      <c r="C40" s="68"/>
    </row>
    <row r="41" spans="1:4" s="69" customFormat="1" x14ac:dyDescent="0.25">
      <c r="A41" s="70" t="s">
        <v>96</v>
      </c>
      <c r="B41" s="43">
        <f>SUM(B42:B44)</f>
        <v>13126.859999999999</v>
      </c>
      <c r="C41" s="68"/>
    </row>
    <row r="42" spans="1:4" x14ac:dyDescent="0.25">
      <c r="A42" s="54" t="s">
        <v>69</v>
      </c>
      <c r="B42" s="66">
        <v>3234.13</v>
      </c>
      <c r="C42" s="8"/>
      <c r="D42"/>
    </row>
    <row r="43" spans="1:4" x14ac:dyDescent="0.25">
      <c r="A43" s="54" t="s">
        <v>70</v>
      </c>
      <c r="B43" s="66">
        <v>9551.8799999999992</v>
      </c>
      <c r="C43" s="8"/>
      <c r="D43"/>
    </row>
    <row r="44" spans="1:4" x14ac:dyDescent="0.25">
      <c r="A44" s="24" t="s">
        <v>71</v>
      </c>
      <c r="B44" s="66">
        <v>340.85</v>
      </c>
      <c r="C44" s="8"/>
      <c r="D44"/>
    </row>
    <row r="45" spans="1:4" s="69" customFormat="1" x14ac:dyDescent="0.25">
      <c r="A45" s="70" t="s">
        <v>109</v>
      </c>
      <c r="B45" s="43">
        <f>SUM(B46)</f>
        <v>32989.82</v>
      </c>
      <c r="C45" s="78"/>
    </row>
    <row r="46" spans="1:4" x14ac:dyDescent="0.25">
      <c r="A46" s="24" t="s">
        <v>95</v>
      </c>
      <c r="B46" s="66">
        <v>32989.82</v>
      </c>
      <c r="C46" s="8"/>
      <c r="D46"/>
    </row>
    <row r="47" spans="1:4" s="69" customFormat="1" x14ac:dyDescent="0.25">
      <c r="A47" s="70" t="s">
        <v>97</v>
      </c>
      <c r="B47" s="43">
        <f>SUM(B48:B50)</f>
        <v>1362082.26</v>
      </c>
      <c r="C47" s="68"/>
    </row>
    <row r="48" spans="1:4" x14ac:dyDescent="0.25">
      <c r="A48" s="71" t="s">
        <v>92</v>
      </c>
      <c r="B48" s="66">
        <v>87473.65</v>
      </c>
      <c r="C48" s="9"/>
      <c r="D48"/>
    </row>
    <row r="49" spans="1:3" customFormat="1" x14ac:dyDescent="0.25">
      <c r="A49" s="71" t="s">
        <v>93</v>
      </c>
      <c r="B49" s="66">
        <v>1270889.51</v>
      </c>
      <c r="C49" s="9"/>
    </row>
    <row r="50" spans="1:3" customFormat="1" x14ac:dyDescent="0.25">
      <c r="A50" s="71" t="s">
        <v>94</v>
      </c>
      <c r="B50" s="75">
        <v>3719.1</v>
      </c>
      <c r="C50" s="9"/>
    </row>
    <row r="51" spans="1:3" customFormat="1" x14ac:dyDescent="0.25">
      <c r="A51" s="26" t="s">
        <v>9</v>
      </c>
      <c r="B51" s="42">
        <f>SUM(B38,B40,B41,B45,B47)</f>
        <v>1408198.94</v>
      </c>
      <c r="C51" s="10"/>
    </row>
    <row r="52" spans="1:3" customFormat="1" x14ac:dyDescent="0.25">
      <c r="A52" s="27"/>
      <c r="B52" s="3"/>
      <c r="C52" s="10"/>
    </row>
    <row r="53" spans="1:3" customFormat="1" x14ac:dyDescent="0.25">
      <c r="A53" s="28" t="s">
        <v>10</v>
      </c>
      <c r="B53" s="16"/>
      <c r="C53" s="10"/>
    </row>
    <row r="54" spans="1:3" s="69" customFormat="1" x14ac:dyDescent="0.25">
      <c r="A54" s="67" t="s">
        <v>68</v>
      </c>
      <c r="B54" s="43">
        <f>SUM(B55:B58)</f>
        <v>4470001.4400000004</v>
      </c>
      <c r="C54" s="72"/>
    </row>
    <row r="55" spans="1:3" customFormat="1" x14ac:dyDescent="0.25">
      <c r="A55" s="54" t="s">
        <v>72</v>
      </c>
      <c r="B55" s="76">
        <v>256489.74</v>
      </c>
      <c r="C55" s="10"/>
    </row>
    <row r="56" spans="1:3" customFormat="1" x14ac:dyDescent="0.25">
      <c r="A56" s="54" t="s">
        <v>73</v>
      </c>
      <c r="B56" s="76">
        <v>669334.06000000006</v>
      </c>
      <c r="C56" s="10"/>
    </row>
    <row r="57" spans="1:3" customFormat="1" x14ac:dyDescent="0.25">
      <c r="A57" s="24" t="s">
        <v>74</v>
      </c>
      <c r="B57" s="76">
        <v>38977.870000000003</v>
      </c>
      <c r="C57" s="10"/>
    </row>
    <row r="58" spans="1:3" customFormat="1" x14ac:dyDescent="0.25">
      <c r="A58" s="24" t="s">
        <v>75</v>
      </c>
      <c r="B58" s="76">
        <v>3505199.77</v>
      </c>
      <c r="C58" s="10"/>
    </row>
    <row r="59" spans="1:3" customFormat="1" x14ac:dyDescent="0.25">
      <c r="A59" s="26" t="s">
        <v>81</v>
      </c>
      <c r="B59" s="43">
        <f>B54</f>
        <v>4470001.4400000004</v>
      </c>
      <c r="C59" s="10"/>
    </row>
    <row r="60" spans="1:3" s="38" customFormat="1" x14ac:dyDescent="0.25">
      <c r="A60" s="25"/>
      <c r="B60" s="36"/>
      <c r="C60" s="37"/>
    </row>
    <row r="61" spans="1:3" customFormat="1" x14ac:dyDescent="0.25">
      <c r="A61" s="29" t="s">
        <v>11</v>
      </c>
      <c r="B61" s="30"/>
      <c r="C61" s="4"/>
    </row>
    <row r="62" spans="1:3" s="69" customFormat="1" x14ac:dyDescent="0.25">
      <c r="A62" s="59" t="s">
        <v>80</v>
      </c>
      <c r="B62" s="73">
        <f>SUM(B63:B66)</f>
        <v>1637013.94</v>
      </c>
      <c r="C62" s="74"/>
    </row>
    <row r="63" spans="1:3" customFormat="1" x14ac:dyDescent="0.25">
      <c r="A63" s="54" t="s">
        <v>76</v>
      </c>
      <c r="B63" s="76">
        <v>340508.03</v>
      </c>
      <c r="C63" s="10"/>
    </row>
    <row r="64" spans="1:3" customFormat="1" x14ac:dyDescent="0.25">
      <c r="A64" s="54" t="s">
        <v>77</v>
      </c>
      <c r="B64" s="76">
        <v>0</v>
      </c>
      <c r="C64" s="10"/>
    </row>
    <row r="65" spans="1:3" customFormat="1" x14ac:dyDescent="0.25">
      <c r="A65" s="24" t="s">
        <v>78</v>
      </c>
      <c r="B65" s="76">
        <v>1296505.9099999999</v>
      </c>
      <c r="C65" s="10"/>
    </row>
    <row r="66" spans="1:3" customFormat="1" x14ac:dyDescent="0.25">
      <c r="A66" s="24" t="s">
        <v>79</v>
      </c>
      <c r="B66" s="76">
        <v>0</v>
      </c>
      <c r="C66" s="10"/>
    </row>
    <row r="67" spans="1:3" customFormat="1" x14ac:dyDescent="0.25">
      <c r="A67" s="28" t="s">
        <v>82</v>
      </c>
      <c r="B67" s="46">
        <f>B62</f>
        <v>1637013.94</v>
      </c>
      <c r="C67" s="4"/>
    </row>
    <row r="68" spans="1:3" s="38" customFormat="1" x14ac:dyDescent="0.25">
      <c r="A68" s="25"/>
      <c r="B68" s="36"/>
      <c r="C68" s="37"/>
    </row>
    <row r="69" spans="1:3" customFormat="1" x14ac:dyDescent="0.25">
      <c r="A69" s="28" t="s">
        <v>12</v>
      </c>
      <c r="B69" s="17"/>
      <c r="C69" s="4"/>
    </row>
    <row r="70" spans="1:3" customFormat="1" x14ac:dyDescent="0.25">
      <c r="A70" s="28" t="s">
        <v>13</v>
      </c>
      <c r="B70" s="28"/>
      <c r="C70" s="6"/>
    </row>
    <row r="71" spans="1:3" customFormat="1" x14ac:dyDescent="0.25">
      <c r="A71" s="59" t="s">
        <v>14</v>
      </c>
      <c r="B71" s="43">
        <v>892787.5</v>
      </c>
      <c r="C71" s="9"/>
    </row>
    <row r="72" spans="1:3" customFormat="1" x14ac:dyDescent="0.25">
      <c r="A72" s="27" t="s">
        <v>15</v>
      </c>
      <c r="B72" s="43">
        <v>605628.14</v>
      </c>
      <c r="C72" s="9"/>
    </row>
    <row r="73" spans="1:3" customFormat="1" x14ac:dyDescent="0.25">
      <c r="A73" s="27" t="s">
        <v>31</v>
      </c>
      <c r="B73" s="43">
        <v>1794656.18</v>
      </c>
      <c r="C73" s="9"/>
    </row>
    <row r="74" spans="1:3" customFormat="1" x14ac:dyDescent="0.25">
      <c r="A74" s="59" t="s">
        <v>30</v>
      </c>
      <c r="B74" s="43">
        <v>0</v>
      </c>
      <c r="C74" s="9"/>
    </row>
    <row r="75" spans="1:3" customFormat="1" x14ac:dyDescent="0.25">
      <c r="A75" s="59" t="s">
        <v>32</v>
      </c>
      <c r="B75" s="43">
        <v>194680.480000001</v>
      </c>
      <c r="C75" s="9"/>
    </row>
    <row r="76" spans="1:3" customFormat="1" x14ac:dyDescent="0.25">
      <c r="A76" s="59" t="s">
        <v>33</v>
      </c>
      <c r="B76" s="43">
        <f>SUM(B77:B78)</f>
        <v>611890.61</v>
      </c>
      <c r="C76" s="9"/>
    </row>
    <row r="77" spans="1:3" customFormat="1" x14ac:dyDescent="0.25">
      <c r="A77" s="60" t="s">
        <v>55</v>
      </c>
      <c r="B77" s="76">
        <v>611890.61</v>
      </c>
      <c r="C77" s="9"/>
    </row>
    <row r="78" spans="1:3" customFormat="1" x14ac:dyDescent="0.25">
      <c r="A78" s="60" t="s">
        <v>56</v>
      </c>
      <c r="B78" s="76">
        <v>0</v>
      </c>
      <c r="C78" s="9"/>
    </row>
    <row r="79" spans="1:3" customFormat="1" ht="30" x14ac:dyDescent="0.25">
      <c r="A79" s="59" t="s">
        <v>34</v>
      </c>
      <c r="B79" s="43">
        <v>0</v>
      </c>
      <c r="C79" s="9"/>
    </row>
    <row r="80" spans="1:3" customFormat="1" x14ac:dyDescent="0.25">
      <c r="A80" s="58" t="s">
        <v>35</v>
      </c>
      <c r="B80" s="43">
        <f>SUM(B81:B85)</f>
        <v>115715.76</v>
      </c>
      <c r="C80" s="9"/>
    </row>
    <row r="81" spans="1:3" customFormat="1" x14ac:dyDescent="0.25">
      <c r="A81" s="60" t="s">
        <v>57</v>
      </c>
      <c r="B81" s="76">
        <v>11074.48</v>
      </c>
      <c r="C81" s="9"/>
    </row>
    <row r="82" spans="1:3" customFormat="1" x14ac:dyDescent="0.25">
      <c r="A82" s="60" t="s">
        <v>100</v>
      </c>
      <c r="B82" s="76">
        <v>22721.119999999999</v>
      </c>
      <c r="C82" s="9"/>
    </row>
    <row r="83" spans="1:3" customFormat="1" x14ac:dyDescent="0.25">
      <c r="A83" s="60" t="s">
        <v>101</v>
      </c>
      <c r="B83" s="76">
        <v>0</v>
      </c>
      <c r="C83" s="9"/>
    </row>
    <row r="84" spans="1:3" customFormat="1" x14ac:dyDescent="0.25">
      <c r="A84" s="60" t="s">
        <v>102</v>
      </c>
      <c r="B84" s="76">
        <v>3719.1</v>
      </c>
      <c r="C84" s="9"/>
    </row>
    <row r="85" spans="1:3" customFormat="1" x14ac:dyDescent="0.25">
      <c r="A85" s="60" t="s">
        <v>103</v>
      </c>
      <c r="B85" s="76">
        <v>78201.06</v>
      </c>
      <c r="C85" s="9"/>
    </row>
    <row r="86" spans="1:3" customFormat="1" x14ac:dyDescent="0.25">
      <c r="A86" s="25" t="s">
        <v>38</v>
      </c>
      <c r="B86" s="44">
        <f>SUM(B71,B72,B73,B74,B75,B76,B79,B80)</f>
        <v>4215358.6700000009</v>
      </c>
      <c r="C86" s="9"/>
    </row>
    <row r="87" spans="1:3" customFormat="1" x14ac:dyDescent="0.25">
      <c r="A87" s="25"/>
      <c r="B87" s="18"/>
      <c r="C87" s="9"/>
    </row>
    <row r="88" spans="1:3" customFormat="1" x14ac:dyDescent="0.25">
      <c r="A88" s="28" t="s">
        <v>16</v>
      </c>
      <c r="B88" s="28"/>
      <c r="C88" s="10"/>
    </row>
    <row r="89" spans="1:3" customFormat="1" x14ac:dyDescent="0.25">
      <c r="A89" s="11" t="s">
        <v>17</v>
      </c>
      <c r="B89" s="76">
        <v>0</v>
      </c>
      <c r="C89" s="10"/>
    </row>
    <row r="90" spans="1:3" customFormat="1" x14ac:dyDescent="0.25">
      <c r="A90" s="11" t="s">
        <v>18</v>
      </c>
      <c r="B90" s="76">
        <v>0</v>
      </c>
      <c r="C90" s="10"/>
    </row>
    <row r="91" spans="1:3" customFormat="1" x14ac:dyDescent="0.25">
      <c r="A91" s="11" t="s">
        <v>19</v>
      </c>
      <c r="B91" s="76">
        <v>0</v>
      </c>
      <c r="C91" s="10"/>
    </row>
    <row r="92" spans="1:3" customFormat="1" x14ac:dyDescent="0.25">
      <c r="A92" s="11" t="s">
        <v>36</v>
      </c>
      <c r="B92" s="76">
        <v>0</v>
      </c>
      <c r="C92" s="10"/>
    </row>
    <row r="93" spans="1:3" customFormat="1" x14ac:dyDescent="0.25">
      <c r="A93" s="70" t="s">
        <v>43</v>
      </c>
      <c r="B93" s="80">
        <f>B89+B90+B91+B92</f>
        <v>0</v>
      </c>
      <c r="C93" s="4"/>
    </row>
    <row r="94" spans="1:3" customFormat="1" ht="14.25" customHeight="1" x14ac:dyDescent="0.25">
      <c r="A94" s="25" t="s">
        <v>42</v>
      </c>
      <c r="B94" s="42">
        <f>B86+B93</f>
        <v>4215358.6700000009</v>
      </c>
      <c r="C94" s="4"/>
    </row>
    <row r="95" spans="1:3" customFormat="1" x14ac:dyDescent="0.25">
      <c r="A95" s="25"/>
      <c r="B95" s="3"/>
      <c r="C95" s="4"/>
    </row>
    <row r="96" spans="1:3" customFormat="1" x14ac:dyDescent="0.25">
      <c r="A96" s="29" t="s">
        <v>20</v>
      </c>
      <c r="B96" s="30"/>
      <c r="C96" s="4"/>
    </row>
    <row r="97" spans="1:4" x14ac:dyDescent="0.25">
      <c r="A97" s="11" t="s">
        <v>21</v>
      </c>
      <c r="B97" s="3">
        <v>0</v>
      </c>
      <c r="C97" s="10"/>
      <c r="D97"/>
    </row>
    <row r="98" spans="1:4" x14ac:dyDescent="0.25">
      <c r="A98" s="11" t="s">
        <v>22</v>
      </c>
      <c r="B98" s="12">
        <v>0</v>
      </c>
      <c r="C98" s="1"/>
      <c r="D98"/>
    </row>
    <row r="99" spans="1:4" x14ac:dyDescent="0.25">
      <c r="A99" s="31" t="s">
        <v>23</v>
      </c>
      <c r="B99" s="47">
        <f>B97+B98</f>
        <v>0</v>
      </c>
      <c r="C99" s="1"/>
      <c r="D99"/>
    </row>
    <row r="100" spans="1:4" s="38" customFormat="1" x14ac:dyDescent="0.25">
      <c r="A100" s="105"/>
      <c r="B100" s="105"/>
      <c r="C100" s="39"/>
    </row>
    <row r="101" spans="1:4" x14ac:dyDescent="0.25">
      <c r="A101" s="21" t="s">
        <v>58</v>
      </c>
      <c r="B101" s="33"/>
      <c r="C101" s="8"/>
      <c r="D101"/>
    </row>
    <row r="102" spans="1:4" s="69" customFormat="1" x14ac:dyDescent="0.25">
      <c r="A102" s="77" t="s">
        <v>24</v>
      </c>
      <c r="B102" s="45">
        <f>SUM(B103)</f>
        <v>60.900000000000098</v>
      </c>
      <c r="C102" s="78"/>
    </row>
    <row r="103" spans="1:4" x14ac:dyDescent="0.25">
      <c r="A103" s="54" t="s">
        <v>83</v>
      </c>
      <c r="B103" s="66">
        <v>60.900000000000098</v>
      </c>
      <c r="C103" s="8"/>
      <c r="D103"/>
    </row>
    <row r="104" spans="1:4" s="69" customFormat="1" x14ac:dyDescent="0.25">
      <c r="A104" s="77" t="s">
        <v>87</v>
      </c>
      <c r="B104" s="45">
        <f>SUM(B105:B109)</f>
        <v>12016928.609999999</v>
      </c>
      <c r="C104" s="78"/>
    </row>
    <row r="105" spans="1:4" x14ac:dyDescent="0.25">
      <c r="A105" s="54" t="s">
        <v>84</v>
      </c>
      <c r="B105" s="66">
        <v>5626.5000000009204</v>
      </c>
      <c r="C105" s="8"/>
      <c r="D105"/>
    </row>
    <row r="106" spans="1:4" x14ac:dyDescent="0.25">
      <c r="A106" s="54" t="s">
        <v>85</v>
      </c>
      <c r="B106" s="66">
        <v>7581669.3499999996</v>
      </c>
      <c r="C106" s="8"/>
      <c r="D106"/>
    </row>
    <row r="107" spans="1:4" x14ac:dyDescent="0.25">
      <c r="A107" s="54" t="s">
        <v>86</v>
      </c>
      <c r="B107" s="66">
        <v>2877681.13</v>
      </c>
      <c r="C107" s="8"/>
      <c r="D107"/>
    </row>
    <row r="108" spans="1:4" x14ac:dyDescent="0.25">
      <c r="A108" s="24" t="s">
        <v>125</v>
      </c>
      <c r="B108" s="66">
        <v>-3.90000000031432</v>
      </c>
      <c r="C108" s="8"/>
      <c r="D108"/>
    </row>
    <row r="109" spans="1:4" x14ac:dyDescent="0.25">
      <c r="A109" s="24" t="s">
        <v>122</v>
      </c>
      <c r="B109" s="66">
        <v>1551955.53</v>
      </c>
      <c r="C109" s="8"/>
      <c r="D109"/>
    </row>
    <row r="110" spans="1:4" s="69" customFormat="1" x14ac:dyDescent="0.25">
      <c r="A110" s="77" t="s">
        <v>88</v>
      </c>
      <c r="B110" s="45">
        <f>B111</f>
        <v>17447013.550000001</v>
      </c>
      <c r="C110" s="78"/>
    </row>
    <row r="111" spans="1:4" x14ac:dyDescent="0.25">
      <c r="A111" s="54" t="s">
        <v>89</v>
      </c>
      <c r="B111" s="66">
        <v>17447013.550000001</v>
      </c>
      <c r="C111" s="8"/>
      <c r="D111"/>
    </row>
    <row r="112" spans="1:4" x14ac:dyDescent="0.25">
      <c r="A112" s="31" t="s">
        <v>91</v>
      </c>
      <c r="B112" s="45">
        <f>SUM(B110,B104,B102)</f>
        <v>29464003.059999999</v>
      </c>
      <c r="C112" s="8"/>
      <c r="D112"/>
    </row>
    <row r="113" spans="1:4" x14ac:dyDescent="0.25">
      <c r="A113" s="31" t="s">
        <v>39</v>
      </c>
      <c r="B113" s="45">
        <f>(B35+B51)-(B94+B99)</f>
        <v>29464003.059999995</v>
      </c>
      <c r="C113" s="8"/>
      <c r="D113"/>
    </row>
    <row r="114" spans="1:4" x14ac:dyDescent="0.25">
      <c r="A114" s="19" t="s">
        <v>3</v>
      </c>
      <c r="B114" s="20"/>
      <c r="C114" s="1"/>
    </row>
    <row r="115" spans="1:4" x14ac:dyDescent="0.25">
      <c r="A115" s="48" t="s">
        <v>28</v>
      </c>
      <c r="B115" s="49"/>
      <c r="C115" s="1"/>
    </row>
    <row r="116" spans="1:4" x14ac:dyDescent="0.25">
      <c r="A116" s="79" t="s">
        <v>26</v>
      </c>
      <c r="B116" s="45">
        <f>579435.52+26176.69+10955.34+134299.57+81346.7</f>
        <v>832213.81999999983</v>
      </c>
      <c r="C116" s="1"/>
    </row>
    <row r="117" spans="1:4" x14ac:dyDescent="0.25">
      <c r="A117" s="79" t="s">
        <v>27</v>
      </c>
      <c r="B117" s="45">
        <v>0</v>
      </c>
      <c r="C117" s="1"/>
    </row>
    <row r="118" spans="1:4" x14ac:dyDescent="0.25">
      <c r="A118" s="79" t="s">
        <v>98</v>
      </c>
      <c r="B118" s="45">
        <f>B119</f>
        <v>2256.58</v>
      </c>
      <c r="C118" s="1"/>
    </row>
    <row r="119" spans="1:4" x14ac:dyDescent="0.25">
      <c r="A119" s="40" t="s">
        <v>99</v>
      </c>
      <c r="B119" s="32">
        <v>2256.58</v>
      </c>
      <c r="C119" s="1"/>
    </row>
    <row r="120" spans="1:4" x14ac:dyDescent="0.25">
      <c r="A120" s="48" t="s">
        <v>29</v>
      </c>
      <c r="B120" s="50">
        <f>B116+B117+B118</f>
        <v>834470.39999999979</v>
      </c>
    </row>
    <row r="121" spans="1:4" x14ac:dyDescent="0.25">
      <c r="A121" s="92" t="s">
        <v>25</v>
      </c>
      <c r="B121" s="93"/>
    </row>
    <row r="122" spans="1:4" x14ac:dyDescent="0.25">
      <c r="A122" s="94"/>
      <c r="B122" s="95"/>
    </row>
    <row r="123" spans="1:4" x14ac:dyDescent="0.25">
      <c r="A123" s="96"/>
      <c r="B123" s="97"/>
    </row>
    <row r="124" spans="1:4" x14ac:dyDescent="0.25">
      <c r="A124" t="s">
        <v>37</v>
      </c>
    </row>
    <row r="126" spans="1:4" x14ac:dyDescent="0.25">
      <c r="A126" t="s">
        <v>2</v>
      </c>
    </row>
    <row r="137" spans="2:2" x14ac:dyDescent="0.25">
      <c r="B137" s="69"/>
    </row>
  </sheetData>
  <mergeCells count="9">
    <mergeCell ref="A121:B123"/>
    <mergeCell ref="A2:B7"/>
    <mergeCell ref="A8:B9"/>
    <mergeCell ref="A100:B100"/>
    <mergeCell ref="A10:B10"/>
    <mergeCell ref="A12:B12"/>
    <mergeCell ref="A14:B14"/>
    <mergeCell ref="A17:B17"/>
    <mergeCell ref="A22:B22"/>
  </mergeCells>
  <pageMargins left="0.51181102362204722" right="0.51181102362204722" top="0.78740157480314965" bottom="0.78740157480314965" header="0.31496062992125984" footer="0.31496062992125984"/>
  <pageSetup paperSize="9" scale="49" fitToWidth="2" fitToHeight="2" orientation="landscape" r:id="rId1"/>
  <ignoredErrors>
    <ignoredError sqref="B27 B76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8"/>
  <sheetViews>
    <sheetView showGridLines="0" tabSelected="1" view="pageBreakPreview" topLeftCell="A78" zoomScale="55" zoomScaleNormal="85" zoomScaleSheetLayoutView="55" zoomScalePageLayoutView="55" workbookViewId="0"/>
  </sheetViews>
  <sheetFormatPr defaultColWidth="41.7109375" defaultRowHeight="15" x14ac:dyDescent="0.25"/>
  <cols>
    <col min="1" max="1" width="141.7109375" customWidth="1"/>
    <col min="2" max="2" width="45.85546875" customWidth="1"/>
    <col min="3" max="3" width="70.7109375" customWidth="1"/>
    <col min="4" max="4" width="41.7109375" style="1" customWidth="1"/>
  </cols>
  <sheetData>
    <row r="1" spans="1:4" ht="84.75" customHeight="1" x14ac:dyDescent="0.25"/>
    <row r="2" spans="1:4" x14ac:dyDescent="0.25">
      <c r="A2" s="98" t="s">
        <v>0</v>
      </c>
      <c r="B2" s="99"/>
      <c r="C2" s="1"/>
      <c r="D2"/>
    </row>
    <row r="3" spans="1:4" x14ac:dyDescent="0.25">
      <c r="A3" s="100"/>
      <c r="B3" s="101"/>
      <c r="C3" s="1"/>
      <c r="D3"/>
    </row>
    <row r="4" spans="1:4" x14ac:dyDescent="0.25">
      <c r="A4" s="100"/>
      <c r="B4" s="101"/>
      <c r="C4" s="1"/>
      <c r="D4"/>
    </row>
    <row r="5" spans="1:4" x14ac:dyDescent="0.25">
      <c r="A5" s="100"/>
      <c r="B5" s="101"/>
      <c r="C5" s="1"/>
      <c r="D5"/>
    </row>
    <row r="6" spans="1:4" x14ac:dyDescent="0.25">
      <c r="A6" s="100"/>
      <c r="B6" s="101"/>
      <c r="C6" s="1"/>
      <c r="D6"/>
    </row>
    <row r="7" spans="1:4" x14ac:dyDescent="0.25">
      <c r="A7" s="102"/>
      <c r="B7" s="103"/>
      <c r="C7" s="5"/>
      <c r="D7"/>
    </row>
    <row r="8" spans="1:4" ht="23.25" customHeight="1" x14ac:dyDescent="0.25">
      <c r="A8" s="104" t="s">
        <v>54</v>
      </c>
      <c r="B8" s="104"/>
      <c r="C8" s="5"/>
      <c r="D8"/>
    </row>
    <row r="9" spans="1:4" ht="23.25" customHeight="1" x14ac:dyDescent="0.25">
      <c r="A9" s="104"/>
      <c r="B9" s="104"/>
      <c r="C9" s="5"/>
      <c r="D9"/>
    </row>
    <row r="10" spans="1:4" x14ac:dyDescent="0.25">
      <c r="A10" s="106" t="s">
        <v>47</v>
      </c>
      <c r="B10" s="107"/>
      <c r="C10" s="1"/>
      <c r="D10"/>
    </row>
    <row r="11" spans="1:4" x14ac:dyDescent="0.25">
      <c r="A11" s="25" t="s">
        <v>46</v>
      </c>
      <c r="B11" s="13"/>
      <c r="C11" s="1"/>
      <c r="D11"/>
    </row>
    <row r="12" spans="1:4" x14ac:dyDescent="0.25">
      <c r="A12" s="108" t="s">
        <v>44</v>
      </c>
      <c r="B12" s="109"/>
      <c r="D12"/>
    </row>
    <row r="13" spans="1:4" x14ac:dyDescent="0.25">
      <c r="A13" s="51" t="s">
        <v>45</v>
      </c>
      <c r="B13" s="52"/>
      <c r="C13" s="1"/>
      <c r="D13"/>
    </row>
    <row r="14" spans="1:4" x14ac:dyDescent="0.25">
      <c r="A14" s="110" t="s">
        <v>48</v>
      </c>
      <c r="B14" s="111"/>
      <c r="C14" s="1"/>
      <c r="D14"/>
    </row>
    <row r="15" spans="1:4" x14ac:dyDescent="0.25">
      <c r="A15" s="61" t="s">
        <v>59</v>
      </c>
      <c r="B15" s="62"/>
      <c r="C15" s="1"/>
      <c r="D15"/>
    </row>
    <row r="16" spans="1:4" x14ac:dyDescent="0.25">
      <c r="A16" s="51" t="s">
        <v>49</v>
      </c>
      <c r="B16" s="51"/>
      <c r="D16"/>
    </row>
    <row r="17" spans="1:4" x14ac:dyDescent="0.25">
      <c r="A17" s="108" t="s">
        <v>50</v>
      </c>
      <c r="B17" s="109"/>
      <c r="C17" s="1"/>
      <c r="D17"/>
    </row>
    <row r="18" spans="1:4" x14ac:dyDescent="0.25">
      <c r="A18" s="51"/>
      <c r="B18" s="52"/>
      <c r="C18" s="1"/>
      <c r="D18"/>
    </row>
    <row r="19" spans="1:4" s="2" customFormat="1" x14ac:dyDescent="0.25">
      <c r="A19" s="53" t="s">
        <v>60</v>
      </c>
      <c r="B19" s="64">
        <v>8931696.7200000007</v>
      </c>
      <c r="C19" s="4"/>
    </row>
    <row r="20" spans="1:4" s="2" customFormat="1" x14ac:dyDescent="0.25">
      <c r="A20" s="63" t="s">
        <v>128</v>
      </c>
      <c r="B20" s="65">
        <v>0</v>
      </c>
      <c r="C20" s="4"/>
    </row>
    <row r="21" spans="1:4" s="2" customFormat="1" x14ac:dyDescent="0.25">
      <c r="A21" s="14"/>
      <c r="B21" s="15"/>
      <c r="C21" s="4"/>
    </row>
    <row r="22" spans="1:4" ht="26.25" x14ac:dyDescent="0.25">
      <c r="A22" s="112" t="s">
        <v>41</v>
      </c>
      <c r="B22" s="113"/>
      <c r="D22"/>
    </row>
    <row r="23" spans="1:4" x14ac:dyDescent="0.25">
      <c r="A23" s="35" t="s">
        <v>135</v>
      </c>
      <c r="B23" s="57" t="s">
        <v>1</v>
      </c>
      <c r="D23"/>
    </row>
    <row r="24" spans="1:4" x14ac:dyDescent="0.25">
      <c r="A24" s="21" t="s">
        <v>6</v>
      </c>
      <c r="B24" s="34"/>
      <c r="D24"/>
    </row>
    <row r="25" spans="1:4" x14ac:dyDescent="0.25">
      <c r="A25" s="55" t="s">
        <v>51</v>
      </c>
      <c r="B25" s="56">
        <f>SUM(B26)</f>
        <v>1251.8800000000001</v>
      </c>
      <c r="D25"/>
    </row>
    <row r="26" spans="1:4" x14ac:dyDescent="0.25">
      <c r="A26" s="54" t="s">
        <v>65</v>
      </c>
      <c r="B26" s="66">
        <v>1251.8800000000001</v>
      </c>
      <c r="D26"/>
    </row>
    <row r="27" spans="1:4" x14ac:dyDescent="0.25">
      <c r="A27" s="55" t="s">
        <v>52</v>
      </c>
      <c r="B27" s="56">
        <f>SUM(B28:B30)</f>
        <v>8293922.8699999992</v>
      </c>
      <c r="D27"/>
    </row>
    <row r="28" spans="1:4" x14ac:dyDescent="0.25">
      <c r="A28" s="54" t="s">
        <v>53</v>
      </c>
      <c r="B28" s="66">
        <v>16521.039999999201</v>
      </c>
      <c r="D28"/>
    </row>
    <row r="29" spans="1:4" x14ac:dyDescent="0.25">
      <c r="A29" s="54" t="s">
        <v>64</v>
      </c>
      <c r="B29" s="66">
        <v>4193970.3</v>
      </c>
      <c r="D29"/>
    </row>
    <row r="30" spans="1:4" x14ac:dyDescent="0.25">
      <c r="A30" s="54" t="s">
        <v>62</v>
      </c>
      <c r="B30" s="66">
        <v>4083431.53</v>
      </c>
      <c r="D30"/>
    </row>
    <row r="31" spans="1:4" x14ac:dyDescent="0.25">
      <c r="A31" s="55" t="s">
        <v>66</v>
      </c>
      <c r="B31" s="56">
        <f>SUM(B32)</f>
        <v>61048958</v>
      </c>
      <c r="D31"/>
    </row>
    <row r="32" spans="1:4" x14ac:dyDescent="0.25">
      <c r="A32" s="54" t="s">
        <v>63</v>
      </c>
      <c r="B32" s="66">
        <v>61048958</v>
      </c>
      <c r="D32"/>
    </row>
    <row r="33" spans="1:4" x14ac:dyDescent="0.25">
      <c r="A33" s="23" t="s">
        <v>4</v>
      </c>
      <c r="B33" s="41">
        <f>SUM(B25,B27,B31)</f>
        <v>69344132.75</v>
      </c>
      <c r="D33"/>
    </row>
    <row r="34" spans="1:4" x14ac:dyDescent="0.25">
      <c r="A34" s="24"/>
      <c r="B34" s="22"/>
      <c r="D34"/>
    </row>
    <row r="35" spans="1:4" x14ac:dyDescent="0.25">
      <c r="A35" s="21" t="s">
        <v>5</v>
      </c>
      <c r="B35" s="21"/>
      <c r="C35" s="6"/>
      <c r="D35"/>
    </row>
    <row r="36" spans="1:4" s="69" customFormat="1" x14ac:dyDescent="0.25">
      <c r="A36" s="67" t="s">
        <v>7</v>
      </c>
      <c r="B36" s="43">
        <f>SUM(B37)</f>
        <v>0</v>
      </c>
      <c r="C36" s="68"/>
    </row>
    <row r="37" spans="1:4" x14ac:dyDescent="0.25">
      <c r="A37" s="24" t="s">
        <v>67</v>
      </c>
      <c r="B37" s="66">
        <v>0</v>
      </c>
      <c r="C37" s="8"/>
      <c r="D37"/>
    </row>
    <row r="38" spans="1:4" s="69" customFormat="1" x14ac:dyDescent="0.25">
      <c r="A38" s="67" t="s">
        <v>8</v>
      </c>
      <c r="B38" s="43">
        <v>0</v>
      </c>
      <c r="C38" s="68"/>
    </row>
    <row r="39" spans="1:4" s="69" customFormat="1" x14ac:dyDescent="0.25">
      <c r="A39" s="70" t="s">
        <v>96</v>
      </c>
      <c r="B39" s="43">
        <f>SUM(B40:B42)</f>
        <v>25188.5</v>
      </c>
      <c r="C39" s="68"/>
    </row>
    <row r="40" spans="1:4" x14ac:dyDescent="0.25">
      <c r="A40" s="54" t="s">
        <v>69</v>
      </c>
      <c r="B40" s="75">
        <v>12556.26</v>
      </c>
      <c r="C40" s="8"/>
      <c r="D40"/>
    </row>
    <row r="41" spans="1:4" x14ac:dyDescent="0.25">
      <c r="A41" s="54" t="s">
        <v>70</v>
      </c>
      <c r="B41" s="75">
        <v>12632.24</v>
      </c>
      <c r="C41" s="8"/>
      <c r="D41"/>
    </row>
    <row r="42" spans="1:4" x14ac:dyDescent="0.25">
      <c r="A42" s="24" t="s">
        <v>71</v>
      </c>
      <c r="B42" s="75">
        <v>0</v>
      </c>
      <c r="C42" s="8"/>
      <c r="D42"/>
    </row>
    <row r="43" spans="1:4" s="69" customFormat="1" x14ac:dyDescent="0.25">
      <c r="A43" s="70" t="s">
        <v>109</v>
      </c>
      <c r="B43" s="43">
        <f>SUM(B44)</f>
        <v>285372.43</v>
      </c>
      <c r="C43" s="78"/>
    </row>
    <row r="44" spans="1:4" x14ac:dyDescent="0.25">
      <c r="A44" s="24" t="s">
        <v>95</v>
      </c>
      <c r="B44" s="75">
        <v>285372.43</v>
      </c>
      <c r="C44" s="8"/>
      <c r="D44"/>
    </row>
    <row r="45" spans="1:4" s="69" customFormat="1" x14ac:dyDescent="0.25">
      <c r="A45" s="70" t="s">
        <v>97</v>
      </c>
      <c r="B45" s="43">
        <f>SUM(B46:B50)</f>
        <v>278666.15000000002</v>
      </c>
      <c r="C45" s="68"/>
    </row>
    <row r="46" spans="1:4" x14ac:dyDescent="0.25">
      <c r="A46" s="71" t="s">
        <v>92</v>
      </c>
      <c r="B46" s="66">
        <v>1237.06</v>
      </c>
      <c r="C46" s="9"/>
      <c r="D46"/>
    </row>
    <row r="47" spans="1:4" x14ac:dyDescent="0.25">
      <c r="A47" s="71" t="s">
        <v>93</v>
      </c>
      <c r="B47" s="66">
        <v>259</v>
      </c>
      <c r="C47" s="9"/>
      <c r="D47"/>
    </row>
    <row r="48" spans="1:4" x14ac:dyDescent="0.25">
      <c r="A48" s="71" t="s">
        <v>94</v>
      </c>
      <c r="B48" s="66">
        <v>2409.8200000000002</v>
      </c>
      <c r="C48" s="9"/>
      <c r="D48"/>
    </row>
    <row r="49" spans="1:3" customFormat="1" x14ac:dyDescent="0.25">
      <c r="A49" s="71" t="s">
        <v>118</v>
      </c>
      <c r="B49" s="66">
        <v>0</v>
      </c>
      <c r="C49" s="9"/>
    </row>
    <row r="50" spans="1:3" customFormat="1" x14ac:dyDescent="0.25">
      <c r="A50" s="71" t="s">
        <v>137</v>
      </c>
      <c r="B50" s="66">
        <v>274760.27</v>
      </c>
      <c r="C50" s="9"/>
    </row>
    <row r="51" spans="1:3" customFormat="1" x14ac:dyDescent="0.25">
      <c r="A51" s="26" t="s">
        <v>9</v>
      </c>
      <c r="B51" s="42">
        <f>SUM(B36,B38,B39,B43,B45)</f>
        <v>589227.08000000007</v>
      </c>
      <c r="C51" s="10"/>
    </row>
    <row r="52" spans="1:3" customFormat="1" x14ac:dyDescent="0.25">
      <c r="A52" s="27"/>
      <c r="B52" s="3"/>
      <c r="C52" s="10"/>
    </row>
    <row r="53" spans="1:3" customFormat="1" x14ac:dyDescent="0.25">
      <c r="A53" s="28" t="s">
        <v>10</v>
      </c>
      <c r="B53" s="16"/>
      <c r="C53" s="10"/>
    </row>
    <row r="54" spans="1:3" s="69" customFormat="1" x14ac:dyDescent="0.25">
      <c r="A54" s="67" t="s">
        <v>68</v>
      </c>
      <c r="B54" s="43">
        <f>SUM(B55:B57)</f>
        <v>3835535.15</v>
      </c>
      <c r="C54" s="72"/>
    </row>
    <row r="55" spans="1:3" customFormat="1" x14ac:dyDescent="0.25">
      <c r="A55" s="54" t="s">
        <v>72</v>
      </c>
      <c r="B55" s="66">
        <v>130747.62</v>
      </c>
      <c r="C55" s="10"/>
    </row>
    <row r="56" spans="1:3" customFormat="1" x14ac:dyDescent="0.25">
      <c r="A56" s="54" t="s">
        <v>73</v>
      </c>
      <c r="B56" s="75">
        <v>74666.66</v>
      </c>
      <c r="C56" s="10"/>
    </row>
    <row r="57" spans="1:3" customFormat="1" x14ac:dyDescent="0.25">
      <c r="A57" s="24" t="s">
        <v>133</v>
      </c>
      <c r="B57" s="75">
        <v>3630120.87</v>
      </c>
      <c r="C57" s="10"/>
    </row>
    <row r="58" spans="1:3" customFormat="1" x14ac:dyDescent="0.25">
      <c r="A58" s="26" t="s">
        <v>81</v>
      </c>
      <c r="B58" s="43">
        <f>B54</f>
        <v>3835535.15</v>
      </c>
      <c r="C58" s="10"/>
    </row>
    <row r="59" spans="1:3" s="38" customFormat="1" x14ac:dyDescent="0.25">
      <c r="A59" s="25"/>
      <c r="B59" s="36"/>
      <c r="C59" s="37"/>
    </row>
    <row r="60" spans="1:3" customFormat="1" x14ac:dyDescent="0.25">
      <c r="A60" s="29" t="s">
        <v>11</v>
      </c>
      <c r="B60" s="30"/>
      <c r="C60" s="4"/>
    </row>
    <row r="61" spans="1:3" s="69" customFormat="1" x14ac:dyDescent="0.25">
      <c r="A61" s="59" t="s">
        <v>80</v>
      </c>
      <c r="B61" s="73">
        <f>SUM(B62:B64)</f>
        <v>274760.27</v>
      </c>
      <c r="C61" s="74"/>
    </row>
    <row r="62" spans="1:3" customFormat="1" x14ac:dyDescent="0.25">
      <c r="A62" s="54" t="s">
        <v>76</v>
      </c>
      <c r="B62" s="75">
        <v>274760.27</v>
      </c>
      <c r="C62" s="10"/>
    </row>
    <row r="63" spans="1:3" customFormat="1" x14ac:dyDescent="0.25">
      <c r="A63" s="54" t="s">
        <v>77</v>
      </c>
      <c r="B63" s="66">
        <v>0</v>
      </c>
      <c r="C63" s="10"/>
    </row>
    <row r="64" spans="1:3" customFormat="1" x14ac:dyDescent="0.25">
      <c r="A64" s="24" t="s">
        <v>134</v>
      </c>
      <c r="B64" s="66">
        <v>0</v>
      </c>
      <c r="C64" s="10"/>
    </row>
    <row r="65" spans="1:3" customFormat="1" x14ac:dyDescent="0.25">
      <c r="A65" s="28" t="s">
        <v>82</v>
      </c>
      <c r="B65" s="46">
        <f>B61</f>
        <v>274760.27</v>
      </c>
      <c r="C65" s="4"/>
    </row>
    <row r="66" spans="1:3" s="38" customFormat="1" x14ac:dyDescent="0.25">
      <c r="A66" s="25"/>
      <c r="B66" s="36"/>
      <c r="C66" s="37"/>
    </row>
    <row r="67" spans="1:3" customFormat="1" x14ac:dyDescent="0.25">
      <c r="A67" s="28" t="s">
        <v>12</v>
      </c>
      <c r="B67" s="17"/>
      <c r="C67" s="4"/>
    </row>
    <row r="68" spans="1:3" customFormat="1" x14ac:dyDescent="0.25">
      <c r="A68" s="28" t="s">
        <v>13</v>
      </c>
      <c r="B68" s="28"/>
      <c r="C68" s="6"/>
    </row>
    <row r="69" spans="1:3" customFormat="1" x14ac:dyDescent="0.25">
      <c r="A69" s="59" t="s">
        <v>14</v>
      </c>
      <c r="B69" s="43">
        <v>819709.94</v>
      </c>
      <c r="C69" s="9"/>
    </row>
    <row r="70" spans="1:3" customFormat="1" x14ac:dyDescent="0.25">
      <c r="A70" s="27" t="s">
        <v>15</v>
      </c>
      <c r="B70" s="43">
        <v>851715.15</v>
      </c>
      <c r="C70" s="9"/>
    </row>
    <row r="71" spans="1:3" customFormat="1" x14ac:dyDescent="0.25">
      <c r="A71" s="27" t="s">
        <v>31</v>
      </c>
      <c r="B71" s="43">
        <v>901408.31</v>
      </c>
      <c r="C71" s="9"/>
    </row>
    <row r="72" spans="1:3" customFormat="1" x14ac:dyDescent="0.25">
      <c r="A72" s="59" t="s">
        <v>30</v>
      </c>
      <c r="B72" s="43">
        <v>0</v>
      </c>
      <c r="C72" s="9"/>
    </row>
    <row r="73" spans="1:3" customFormat="1" x14ac:dyDescent="0.25">
      <c r="A73" s="59" t="s">
        <v>32</v>
      </c>
      <c r="B73" s="43">
        <v>259003.53</v>
      </c>
      <c r="C73" s="9"/>
    </row>
    <row r="74" spans="1:3" customFormat="1" x14ac:dyDescent="0.25">
      <c r="A74" s="59" t="s">
        <v>33</v>
      </c>
      <c r="B74" s="43">
        <f>SUM(B75:B76)</f>
        <v>545560.30000000005</v>
      </c>
      <c r="C74" s="9"/>
    </row>
    <row r="75" spans="1:3" customFormat="1" x14ac:dyDescent="0.25">
      <c r="A75" s="60" t="s">
        <v>55</v>
      </c>
      <c r="B75" s="76">
        <v>545560.30000000005</v>
      </c>
      <c r="C75" s="9"/>
    </row>
    <row r="76" spans="1:3" customFormat="1" x14ac:dyDescent="0.25">
      <c r="A76" s="60" t="s">
        <v>56</v>
      </c>
      <c r="B76" s="76">
        <v>0</v>
      </c>
      <c r="C76" s="9"/>
    </row>
    <row r="77" spans="1:3" customFormat="1" ht="30" x14ac:dyDescent="0.25">
      <c r="A77" s="59" t="s">
        <v>34</v>
      </c>
      <c r="B77" s="43">
        <v>0</v>
      </c>
      <c r="C77" s="9"/>
    </row>
    <row r="78" spans="1:3" customFormat="1" x14ac:dyDescent="0.25">
      <c r="A78" s="58" t="s">
        <v>35</v>
      </c>
      <c r="B78" s="43">
        <f>SUM(B79:B88)</f>
        <v>405615.91</v>
      </c>
      <c r="C78" s="9"/>
    </row>
    <row r="79" spans="1:3" customFormat="1" x14ac:dyDescent="0.25">
      <c r="A79" s="60" t="s">
        <v>57</v>
      </c>
      <c r="B79" s="76">
        <v>30141.8</v>
      </c>
      <c r="C79" s="9"/>
    </row>
    <row r="80" spans="1:3" customFormat="1" x14ac:dyDescent="0.25">
      <c r="A80" s="60" t="s">
        <v>100</v>
      </c>
      <c r="B80" s="76">
        <v>28261.13</v>
      </c>
      <c r="C80" s="9"/>
    </row>
    <row r="81" spans="1:3" customFormat="1" x14ac:dyDescent="0.25">
      <c r="A81" s="60" t="s">
        <v>101</v>
      </c>
      <c r="B81" s="76">
        <v>1760</v>
      </c>
      <c r="C81" s="9"/>
    </row>
    <row r="82" spans="1:3" customFormat="1" x14ac:dyDescent="0.25">
      <c r="A82" s="60" t="s">
        <v>102</v>
      </c>
      <c r="B82" s="66">
        <v>2409.8200000000002</v>
      </c>
      <c r="C82" s="9"/>
    </row>
    <row r="83" spans="1:3" customFormat="1" x14ac:dyDescent="0.25">
      <c r="A83" s="60" t="s">
        <v>103</v>
      </c>
      <c r="B83" s="76">
        <v>332762.49</v>
      </c>
      <c r="C83" s="9"/>
    </row>
    <row r="84" spans="1:3" customFormat="1" x14ac:dyDescent="0.25">
      <c r="A84" s="60" t="s">
        <v>110</v>
      </c>
      <c r="B84" s="76">
        <v>0</v>
      </c>
      <c r="C84" s="9"/>
    </row>
    <row r="85" spans="1:3" customFormat="1" x14ac:dyDescent="0.25">
      <c r="A85" s="60" t="s">
        <v>111</v>
      </c>
      <c r="B85" s="76">
        <v>8464.5400000000009</v>
      </c>
      <c r="C85" s="9"/>
    </row>
    <row r="86" spans="1:3" customFormat="1" x14ac:dyDescent="0.25">
      <c r="A86" s="60" t="s">
        <v>112</v>
      </c>
      <c r="B86" s="76">
        <v>0</v>
      </c>
      <c r="C86" s="9"/>
    </row>
    <row r="87" spans="1:3" customFormat="1" x14ac:dyDescent="0.25">
      <c r="A87" s="60" t="s">
        <v>115</v>
      </c>
      <c r="B87" s="76">
        <v>0</v>
      </c>
      <c r="C87" s="9"/>
    </row>
    <row r="88" spans="1:3" customFormat="1" x14ac:dyDescent="0.25">
      <c r="A88" s="60" t="s">
        <v>119</v>
      </c>
      <c r="B88" s="76">
        <v>1816.13</v>
      </c>
      <c r="C88" s="9"/>
    </row>
    <row r="89" spans="1:3" customFormat="1" x14ac:dyDescent="0.25">
      <c r="A89" s="25" t="s">
        <v>38</v>
      </c>
      <c r="B89" s="44">
        <f>SUM(B69,B70,B71,B72,B73,B74,B77,B78)</f>
        <v>3783013.1399999997</v>
      </c>
      <c r="C89" s="9"/>
    </row>
    <row r="90" spans="1:3" customFormat="1" x14ac:dyDescent="0.25">
      <c r="A90" s="25"/>
      <c r="B90" s="18"/>
      <c r="C90" s="9"/>
    </row>
    <row r="91" spans="1:3" customFormat="1" x14ac:dyDescent="0.25">
      <c r="A91" s="28" t="s">
        <v>16</v>
      </c>
      <c r="B91" s="28"/>
      <c r="C91" s="10"/>
    </row>
    <row r="92" spans="1:3" customFormat="1" x14ac:dyDescent="0.25">
      <c r="A92" s="11" t="s">
        <v>17</v>
      </c>
      <c r="B92" s="76"/>
      <c r="C92" s="10"/>
    </row>
    <row r="93" spans="1:3" customFormat="1" x14ac:dyDescent="0.25">
      <c r="A93" s="11" t="s">
        <v>18</v>
      </c>
      <c r="B93" s="76">
        <v>0</v>
      </c>
      <c r="C93" s="10"/>
    </row>
    <row r="94" spans="1:3" customFormat="1" x14ac:dyDescent="0.25">
      <c r="A94" s="11" t="s">
        <v>19</v>
      </c>
      <c r="B94" s="76">
        <v>0</v>
      </c>
      <c r="C94" s="10"/>
    </row>
    <row r="95" spans="1:3" customFormat="1" x14ac:dyDescent="0.25">
      <c r="A95" s="11" t="s">
        <v>36</v>
      </c>
      <c r="B95" s="76">
        <v>0</v>
      </c>
      <c r="C95" s="10"/>
    </row>
    <row r="96" spans="1:3" customFormat="1" x14ac:dyDescent="0.25">
      <c r="A96" s="70" t="s">
        <v>43</v>
      </c>
      <c r="B96" s="80">
        <f>B92+B93+B94+B95</f>
        <v>0</v>
      </c>
      <c r="C96" s="4"/>
    </row>
    <row r="97" spans="1:4" ht="14.25" customHeight="1" x14ac:dyDescent="0.25">
      <c r="A97" s="25" t="s">
        <v>42</v>
      </c>
      <c r="B97" s="42">
        <f>B89+B96</f>
        <v>3783013.1399999997</v>
      </c>
      <c r="C97" s="4"/>
      <c r="D97"/>
    </row>
    <row r="98" spans="1:4" x14ac:dyDescent="0.25">
      <c r="A98" s="25"/>
      <c r="B98" s="3"/>
      <c r="C98" s="4"/>
      <c r="D98"/>
    </row>
    <row r="99" spans="1:4" x14ac:dyDescent="0.25">
      <c r="A99" s="29" t="s">
        <v>20</v>
      </c>
      <c r="B99" s="30"/>
      <c r="C99" s="4"/>
      <c r="D99"/>
    </row>
    <row r="100" spans="1:4" x14ac:dyDescent="0.25">
      <c r="A100" s="11" t="s">
        <v>21</v>
      </c>
      <c r="B100" s="3">
        <v>0</v>
      </c>
      <c r="C100" s="10"/>
      <c r="D100"/>
    </row>
    <row r="101" spans="1:4" x14ac:dyDescent="0.25">
      <c r="A101" s="11" t="s">
        <v>22</v>
      </c>
      <c r="B101" s="12">
        <v>0</v>
      </c>
      <c r="C101" s="1"/>
      <c r="D101"/>
    </row>
    <row r="102" spans="1:4" x14ac:dyDescent="0.25">
      <c r="A102" s="31" t="s">
        <v>23</v>
      </c>
      <c r="B102" s="47">
        <f>B100+B101</f>
        <v>0</v>
      </c>
      <c r="C102" s="1"/>
      <c r="D102"/>
    </row>
    <row r="103" spans="1:4" s="38" customFormat="1" x14ac:dyDescent="0.25">
      <c r="A103" s="105"/>
      <c r="B103" s="105"/>
      <c r="C103" s="39"/>
    </row>
    <row r="104" spans="1:4" x14ac:dyDescent="0.25">
      <c r="A104" s="21" t="s">
        <v>136</v>
      </c>
      <c r="B104" s="33"/>
      <c r="C104" s="8"/>
      <c r="D104"/>
    </row>
    <row r="105" spans="1:4" s="69" customFormat="1" x14ac:dyDescent="0.25">
      <c r="A105" s="77" t="s">
        <v>24</v>
      </c>
      <c r="B105" s="45">
        <f>SUM(B106)</f>
        <v>2361.84</v>
      </c>
      <c r="C105" s="78"/>
    </row>
    <row r="106" spans="1:4" x14ac:dyDescent="0.25">
      <c r="A106" s="54" t="s">
        <v>83</v>
      </c>
      <c r="B106" s="75">
        <v>2361.84</v>
      </c>
      <c r="C106" s="8"/>
      <c r="D106"/>
    </row>
    <row r="107" spans="1:4" s="69" customFormat="1" x14ac:dyDescent="0.25">
      <c r="A107" s="77" t="s">
        <v>87</v>
      </c>
      <c r="B107" s="45">
        <f>SUM(B108:B110)</f>
        <v>8443775.2899999991</v>
      </c>
      <c r="C107" s="78"/>
    </row>
    <row r="108" spans="1:4" x14ac:dyDescent="0.25">
      <c r="A108" s="54" t="s">
        <v>84</v>
      </c>
      <c r="B108" s="66">
        <v>71843.769999999102</v>
      </c>
      <c r="C108" s="8"/>
      <c r="D108"/>
    </row>
    <row r="109" spans="1:4" x14ac:dyDescent="0.25">
      <c r="A109" s="54" t="s">
        <v>85</v>
      </c>
      <c r="B109" s="66">
        <v>4131935.88</v>
      </c>
      <c r="C109" s="8"/>
      <c r="D109"/>
    </row>
    <row r="110" spans="1:4" x14ac:dyDescent="0.25">
      <c r="A110" s="54" t="s">
        <v>86</v>
      </c>
      <c r="B110" s="66">
        <v>4239995.6399999997</v>
      </c>
      <c r="C110" s="8"/>
      <c r="D110"/>
    </row>
    <row r="111" spans="1:4" s="69" customFormat="1" x14ac:dyDescent="0.25">
      <c r="A111" s="77" t="s">
        <v>88</v>
      </c>
      <c r="B111" s="45">
        <f>B112</f>
        <v>57704209.560000002</v>
      </c>
      <c r="C111" s="78"/>
    </row>
    <row r="112" spans="1:4" x14ac:dyDescent="0.25">
      <c r="A112" s="54" t="s">
        <v>89</v>
      </c>
      <c r="B112" s="66">
        <v>57704209.560000002</v>
      </c>
      <c r="C112" s="8"/>
      <c r="D112"/>
    </row>
    <row r="113" spans="1:4" x14ac:dyDescent="0.25">
      <c r="A113" s="31" t="s">
        <v>91</v>
      </c>
      <c r="B113" s="45">
        <f>SUM(B111,B107,B105)</f>
        <v>66150346.690000005</v>
      </c>
      <c r="C113" s="8"/>
      <c r="D113"/>
    </row>
    <row r="114" spans="1:4" x14ac:dyDescent="0.25">
      <c r="A114" s="31" t="s">
        <v>39</v>
      </c>
      <c r="B114" s="45">
        <f>(B33+B51)-(B97+B102)</f>
        <v>66150346.689999998</v>
      </c>
      <c r="C114" s="8"/>
      <c r="D114"/>
    </row>
    <row r="115" spans="1:4" x14ac:dyDescent="0.25">
      <c r="A115" s="19" t="s">
        <v>3</v>
      </c>
      <c r="B115" s="20"/>
      <c r="C115" s="1"/>
    </row>
    <row r="116" spans="1:4" x14ac:dyDescent="0.25">
      <c r="A116" s="48" t="s">
        <v>28</v>
      </c>
      <c r="B116" s="49"/>
      <c r="C116" s="1"/>
    </row>
    <row r="117" spans="1:4" x14ac:dyDescent="0.25">
      <c r="A117" s="79" t="s">
        <v>26</v>
      </c>
      <c r="B117" s="45">
        <f>475411.43+21944+10981.31+129156.35+84868.11</f>
        <v>722361.2</v>
      </c>
      <c r="C117" s="1"/>
    </row>
    <row r="118" spans="1:4" x14ac:dyDescent="0.25">
      <c r="A118" s="79" t="s">
        <v>27</v>
      </c>
      <c r="B118" s="45">
        <v>0</v>
      </c>
      <c r="C118" s="1"/>
    </row>
    <row r="119" spans="1:4" x14ac:dyDescent="0.25">
      <c r="A119" s="79" t="s">
        <v>98</v>
      </c>
      <c r="B119" s="45">
        <f>SUM(B120:B120)</f>
        <v>35704.869999999995</v>
      </c>
      <c r="C119" s="1"/>
    </row>
    <row r="120" spans="1:4" x14ac:dyDescent="0.25">
      <c r="A120" s="40" t="s">
        <v>138</v>
      </c>
      <c r="B120" s="82">
        <f>29198.03+6506.84</f>
        <v>35704.869999999995</v>
      </c>
      <c r="C120" s="1"/>
    </row>
    <row r="121" spans="1:4" x14ac:dyDescent="0.25">
      <c r="A121" s="48" t="s">
        <v>29</v>
      </c>
      <c r="B121" s="50">
        <f>B117+B118+B119</f>
        <v>758066.07</v>
      </c>
      <c r="C121" s="81"/>
    </row>
    <row r="122" spans="1:4" x14ac:dyDescent="0.25">
      <c r="A122" s="92" t="s">
        <v>25</v>
      </c>
      <c r="B122" s="93"/>
    </row>
    <row r="123" spans="1:4" x14ac:dyDescent="0.25">
      <c r="A123" s="94"/>
      <c r="B123" s="95"/>
    </row>
    <row r="124" spans="1:4" x14ac:dyDescent="0.25">
      <c r="A124" s="96"/>
      <c r="B124" s="97"/>
    </row>
    <row r="125" spans="1:4" x14ac:dyDescent="0.25">
      <c r="A125" t="s">
        <v>37</v>
      </c>
    </row>
    <row r="127" spans="1:4" x14ac:dyDescent="0.25">
      <c r="A127" t="s">
        <v>2</v>
      </c>
    </row>
    <row r="138" spans="2:2" x14ac:dyDescent="0.25">
      <c r="B138" s="69"/>
    </row>
  </sheetData>
  <mergeCells count="9">
    <mergeCell ref="A22:B22"/>
    <mergeCell ref="A103:B103"/>
    <mergeCell ref="A122:B124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landscape" r:id="rId1"/>
  <rowBreaks count="1" manualBreakCount="1">
    <brk id="90" max="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40"/>
  <sheetViews>
    <sheetView showGridLines="0" tabSelected="1" view="pageBreakPreview" topLeftCell="A73" zoomScale="70" zoomScaleNormal="55" zoomScaleSheetLayoutView="70" zoomScalePageLayoutView="55" workbookViewId="0"/>
  </sheetViews>
  <sheetFormatPr defaultColWidth="41.7109375" defaultRowHeight="15" x14ac:dyDescent="0.25"/>
  <cols>
    <col min="1" max="1" width="141.7109375" customWidth="1"/>
    <col min="2" max="2" width="45.85546875" customWidth="1"/>
    <col min="3" max="3" width="70.7109375" customWidth="1"/>
    <col min="4" max="4" width="41.7109375" style="1" customWidth="1"/>
  </cols>
  <sheetData>
    <row r="1" spans="1:4" ht="84.75" customHeight="1" x14ac:dyDescent="0.25"/>
    <row r="2" spans="1:4" x14ac:dyDescent="0.25">
      <c r="A2" s="98" t="s">
        <v>0</v>
      </c>
      <c r="B2" s="99"/>
      <c r="C2" s="1"/>
      <c r="D2"/>
    </row>
    <row r="3" spans="1:4" x14ac:dyDescent="0.25">
      <c r="A3" s="100"/>
      <c r="B3" s="101"/>
      <c r="C3" s="1"/>
      <c r="D3"/>
    </row>
    <row r="4" spans="1:4" x14ac:dyDescent="0.25">
      <c r="A4" s="100"/>
      <c r="B4" s="101"/>
      <c r="C4" s="1"/>
      <c r="D4"/>
    </row>
    <row r="5" spans="1:4" x14ac:dyDescent="0.25">
      <c r="A5" s="100"/>
      <c r="B5" s="101"/>
      <c r="C5" s="1"/>
      <c r="D5"/>
    </row>
    <row r="6" spans="1:4" x14ac:dyDescent="0.25">
      <c r="A6" s="100"/>
      <c r="B6" s="101"/>
      <c r="C6" s="1"/>
      <c r="D6"/>
    </row>
    <row r="7" spans="1:4" x14ac:dyDescent="0.25">
      <c r="A7" s="102"/>
      <c r="B7" s="103"/>
      <c r="C7" s="5"/>
      <c r="D7"/>
    </row>
    <row r="8" spans="1:4" ht="23.25" customHeight="1" x14ac:dyDescent="0.25">
      <c r="A8" s="104" t="s">
        <v>54</v>
      </c>
      <c r="B8" s="104"/>
      <c r="C8" s="5"/>
      <c r="D8"/>
    </row>
    <row r="9" spans="1:4" ht="23.25" customHeight="1" x14ac:dyDescent="0.25">
      <c r="A9" s="104"/>
      <c r="B9" s="104"/>
      <c r="C9" s="5"/>
      <c r="D9"/>
    </row>
    <row r="10" spans="1:4" x14ac:dyDescent="0.25">
      <c r="A10" s="106" t="s">
        <v>47</v>
      </c>
      <c r="B10" s="107"/>
      <c r="C10" s="1"/>
      <c r="D10"/>
    </row>
    <row r="11" spans="1:4" x14ac:dyDescent="0.25">
      <c r="A11" s="25" t="s">
        <v>46</v>
      </c>
      <c r="B11" s="13"/>
      <c r="C11" s="1"/>
      <c r="D11"/>
    </row>
    <row r="12" spans="1:4" x14ac:dyDescent="0.25">
      <c r="A12" s="108" t="s">
        <v>44</v>
      </c>
      <c r="B12" s="109"/>
      <c r="D12"/>
    </row>
    <row r="13" spans="1:4" x14ac:dyDescent="0.25">
      <c r="A13" s="51" t="s">
        <v>45</v>
      </c>
      <c r="B13" s="52"/>
      <c r="C13" s="1"/>
      <c r="D13"/>
    </row>
    <row r="14" spans="1:4" x14ac:dyDescent="0.25">
      <c r="A14" s="110" t="s">
        <v>48</v>
      </c>
      <c r="B14" s="111"/>
      <c r="C14" s="1"/>
      <c r="D14"/>
    </row>
    <row r="15" spans="1:4" x14ac:dyDescent="0.25">
      <c r="A15" s="61" t="s">
        <v>59</v>
      </c>
      <c r="B15" s="62"/>
      <c r="C15" s="1"/>
      <c r="D15"/>
    </row>
    <row r="16" spans="1:4" x14ac:dyDescent="0.25">
      <c r="A16" s="51" t="s">
        <v>49</v>
      </c>
      <c r="B16" s="51"/>
      <c r="D16"/>
    </row>
    <row r="17" spans="1:4" x14ac:dyDescent="0.25">
      <c r="A17" s="108" t="s">
        <v>50</v>
      </c>
      <c r="B17" s="109"/>
      <c r="C17" s="1"/>
      <c r="D17"/>
    </row>
    <row r="18" spans="1:4" x14ac:dyDescent="0.25">
      <c r="A18" s="51"/>
      <c r="B18" s="52"/>
      <c r="C18" s="1"/>
      <c r="D18"/>
    </row>
    <row r="19" spans="1:4" s="2" customFormat="1" x14ac:dyDescent="0.25">
      <c r="A19" s="53" t="s">
        <v>60</v>
      </c>
      <c r="B19" s="64">
        <v>8931696.7200000007</v>
      </c>
      <c r="C19" s="4"/>
    </row>
    <row r="20" spans="1:4" s="2" customFormat="1" x14ac:dyDescent="0.25">
      <c r="A20" s="63" t="s">
        <v>128</v>
      </c>
      <c r="B20" s="65">
        <v>0</v>
      </c>
      <c r="C20" s="4"/>
    </row>
    <row r="21" spans="1:4" s="2" customFormat="1" x14ac:dyDescent="0.25">
      <c r="A21" s="14"/>
      <c r="B21" s="15"/>
      <c r="C21" s="4"/>
    </row>
    <row r="22" spans="1:4" ht="26.25" x14ac:dyDescent="0.25">
      <c r="A22" s="112" t="s">
        <v>41</v>
      </c>
      <c r="B22" s="113"/>
      <c r="D22"/>
    </row>
    <row r="23" spans="1:4" x14ac:dyDescent="0.25">
      <c r="A23" s="35" t="s">
        <v>139</v>
      </c>
      <c r="B23" s="57" t="s">
        <v>1</v>
      </c>
      <c r="D23"/>
    </row>
    <row r="24" spans="1:4" x14ac:dyDescent="0.25">
      <c r="A24" s="21" t="s">
        <v>6</v>
      </c>
      <c r="B24" s="34"/>
      <c r="D24"/>
    </row>
    <row r="25" spans="1:4" x14ac:dyDescent="0.25">
      <c r="A25" s="55" t="s">
        <v>51</v>
      </c>
      <c r="B25" s="56">
        <f>SUM(B26)</f>
        <v>2361.84</v>
      </c>
      <c r="D25"/>
    </row>
    <row r="26" spans="1:4" x14ac:dyDescent="0.25">
      <c r="A26" s="54" t="s">
        <v>65</v>
      </c>
      <c r="B26" s="66">
        <v>2361.84</v>
      </c>
      <c r="D26"/>
    </row>
    <row r="27" spans="1:4" x14ac:dyDescent="0.25">
      <c r="A27" s="55" t="s">
        <v>52</v>
      </c>
      <c r="B27" s="56">
        <f>SUM(B28:B30)</f>
        <v>8443775.2899999991</v>
      </c>
      <c r="D27"/>
    </row>
    <row r="28" spans="1:4" x14ac:dyDescent="0.25">
      <c r="A28" s="54" t="s">
        <v>53</v>
      </c>
      <c r="B28" s="66">
        <v>71843.769999999102</v>
      </c>
      <c r="D28"/>
    </row>
    <row r="29" spans="1:4" x14ac:dyDescent="0.25">
      <c r="A29" s="54" t="s">
        <v>64</v>
      </c>
      <c r="B29" s="66">
        <v>4131935.88</v>
      </c>
      <c r="D29"/>
    </row>
    <row r="30" spans="1:4" x14ac:dyDescent="0.25">
      <c r="A30" s="54" t="s">
        <v>62</v>
      </c>
      <c r="B30" s="66">
        <v>4239995.6399999997</v>
      </c>
      <c r="D30"/>
    </row>
    <row r="31" spans="1:4" x14ac:dyDescent="0.25">
      <c r="A31" s="55" t="s">
        <v>66</v>
      </c>
      <c r="B31" s="56">
        <f>SUM(B32)</f>
        <v>57704209.560000002</v>
      </c>
      <c r="D31"/>
    </row>
    <row r="32" spans="1:4" x14ac:dyDescent="0.25">
      <c r="A32" s="54" t="s">
        <v>63</v>
      </c>
      <c r="B32" s="66">
        <v>57704209.560000002</v>
      </c>
      <c r="D32"/>
    </row>
    <row r="33" spans="1:4" x14ac:dyDescent="0.25">
      <c r="A33" s="23" t="s">
        <v>4</v>
      </c>
      <c r="B33" s="41">
        <f>SUM(B25,B27,B31)</f>
        <v>66150346.689999998</v>
      </c>
      <c r="D33"/>
    </row>
    <row r="34" spans="1:4" x14ac:dyDescent="0.25">
      <c r="A34" s="24"/>
      <c r="B34" s="22"/>
      <c r="D34"/>
    </row>
    <row r="35" spans="1:4" x14ac:dyDescent="0.25">
      <c r="A35" s="21" t="s">
        <v>5</v>
      </c>
      <c r="B35" s="21"/>
      <c r="C35" s="6"/>
      <c r="D35"/>
    </row>
    <row r="36" spans="1:4" s="69" customFormat="1" x14ac:dyDescent="0.25">
      <c r="A36" s="67" t="s">
        <v>7</v>
      </c>
      <c r="B36" s="43">
        <f>SUM(B37)</f>
        <v>0</v>
      </c>
      <c r="C36" s="68"/>
    </row>
    <row r="37" spans="1:4" x14ac:dyDescent="0.25">
      <c r="A37" s="24" t="s">
        <v>67</v>
      </c>
      <c r="B37" s="66">
        <v>0</v>
      </c>
      <c r="C37" s="8"/>
      <c r="D37"/>
    </row>
    <row r="38" spans="1:4" s="69" customFormat="1" x14ac:dyDescent="0.25">
      <c r="A38" s="67" t="s">
        <v>8</v>
      </c>
      <c r="B38" s="43">
        <v>0</v>
      </c>
      <c r="C38" s="68"/>
    </row>
    <row r="39" spans="1:4" s="69" customFormat="1" x14ac:dyDescent="0.25">
      <c r="A39" s="70" t="s">
        <v>96</v>
      </c>
      <c r="B39" s="43">
        <f>SUM(B40:B42)</f>
        <v>29929.65</v>
      </c>
      <c r="C39" s="68"/>
    </row>
    <row r="40" spans="1:4" x14ac:dyDescent="0.25">
      <c r="A40" s="54" t="s">
        <v>69</v>
      </c>
      <c r="B40" s="75">
        <v>15157.98</v>
      </c>
      <c r="C40" s="8"/>
      <c r="D40"/>
    </row>
    <row r="41" spans="1:4" x14ac:dyDescent="0.25">
      <c r="A41" s="54" t="s">
        <v>70</v>
      </c>
      <c r="B41" s="75">
        <v>14771.67</v>
      </c>
      <c r="C41" s="8"/>
      <c r="D41"/>
    </row>
    <row r="42" spans="1:4" x14ac:dyDescent="0.25">
      <c r="A42" s="24" t="s">
        <v>71</v>
      </c>
      <c r="B42" s="75">
        <v>0</v>
      </c>
      <c r="C42" s="8"/>
      <c r="D42"/>
    </row>
    <row r="43" spans="1:4" s="69" customFormat="1" x14ac:dyDescent="0.25">
      <c r="A43" s="70" t="s">
        <v>109</v>
      </c>
      <c r="B43" s="43">
        <f>SUM(B44)</f>
        <v>179541.82</v>
      </c>
      <c r="C43" s="78"/>
    </row>
    <row r="44" spans="1:4" x14ac:dyDescent="0.25">
      <c r="A44" s="24" t="s">
        <v>95</v>
      </c>
      <c r="B44" s="75">
        <v>179541.82</v>
      </c>
      <c r="C44" s="8"/>
      <c r="D44"/>
    </row>
    <row r="45" spans="1:4" s="69" customFormat="1" x14ac:dyDescent="0.25">
      <c r="A45" s="70" t="s">
        <v>97</v>
      </c>
      <c r="B45" s="43">
        <f>SUM(B46:B50)</f>
        <v>1243748.3899999999</v>
      </c>
      <c r="C45" s="68"/>
    </row>
    <row r="46" spans="1:4" x14ac:dyDescent="0.25">
      <c r="A46" s="71" t="s">
        <v>92</v>
      </c>
      <c r="B46" s="66">
        <v>3746.78</v>
      </c>
      <c r="C46" s="9"/>
      <c r="D46"/>
    </row>
    <row r="47" spans="1:4" x14ac:dyDescent="0.25">
      <c r="A47" s="71" t="s">
        <v>93</v>
      </c>
      <c r="B47" s="66">
        <v>128</v>
      </c>
      <c r="C47" s="9"/>
      <c r="D47"/>
    </row>
    <row r="48" spans="1:4" x14ac:dyDescent="0.25">
      <c r="A48" s="71" t="s">
        <v>94</v>
      </c>
      <c r="B48" s="66">
        <v>6454.64</v>
      </c>
      <c r="C48" s="9"/>
      <c r="D48"/>
    </row>
    <row r="49" spans="1:3" customFormat="1" x14ac:dyDescent="0.25">
      <c r="A49" s="71" t="s">
        <v>118</v>
      </c>
      <c r="B49" s="66">
        <v>1233418.97</v>
      </c>
      <c r="C49" s="9"/>
    </row>
    <row r="50" spans="1:3" customFormat="1" x14ac:dyDescent="0.25">
      <c r="A50" s="71" t="s">
        <v>137</v>
      </c>
      <c r="B50" s="66">
        <v>0</v>
      </c>
      <c r="C50" s="9"/>
    </row>
    <row r="51" spans="1:3" customFormat="1" x14ac:dyDescent="0.25">
      <c r="A51" s="26" t="s">
        <v>9</v>
      </c>
      <c r="B51" s="42">
        <f>SUM(B36,B38,B39,B43,B45)</f>
        <v>1453219.8599999999</v>
      </c>
      <c r="C51" s="10"/>
    </row>
    <row r="52" spans="1:3" customFormat="1" x14ac:dyDescent="0.25">
      <c r="A52" s="27"/>
      <c r="B52" s="3"/>
      <c r="C52" s="10"/>
    </row>
    <row r="53" spans="1:3" customFormat="1" x14ac:dyDescent="0.25">
      <c r="A53" s="28" t="s">
        <v>10</v>
      </c>
      <c r="B53" s="16"/>
      <c r="C53" s="10"/>
    </row>
    <row r="54" spans="1:3" s="69" customFormat="1" x14ac:dyDescent="0.25">
      <c r="A54" s="67" t="s">
        <v>68</v>
      </c>
      <c r="B54" s="43">
        <f>SUM(B55:B57)</f>
        <v>40831893.720000006</v>
      </c>
      <c r="C54" s="72"/>
    </row>
    <row r="55" spans="1:3" customFormat="1" x14ac:dyDescent="0.25">
      <c r="A55" s="54" t="s">
        <v>72</v>
      </c>
      <c r="B55" s="66">
        <v>552664.93000000005</v>
      </c>
      <c r="C55" s="10"/>
    </row>
    <row r="56" spans="1:3" customFormat="1" x14ac:dyDescent="0.25">
      <c r="A56" s="54" t="s">
        <v>73</v>
      </c>
      <c r="B56" s="75">
        <v>241525.66</v>
      </c>
      <c r="C56" s="10"/>
    </row>
    <row r="57" spans="1:3" customFormat="1" x14ac:dyDescent="0.25">
      <c r="A57" s="24" t="s">
        <v>133</v>
      </c>
      <c r="B57" s="75">
        <v>40037703.130000003</v>
      </c>
      <c r="C57" s="10"/>
    </row>
    <row r="58" spans="1:3" customFormat="1" x14ac:dyDescent="0.25">
      <c r="A58" s="26" t="s">
        <v>81</v>
      </c>
      <c r="B58" s="43">
        <f>B54</f>
        <v>40831893.720000006</v>
      </c>
      <c r="C58" s="10"/>
    </row>
    <row r="59" spans="1:3" s="38" customFormat="1" x14ac:dyDescent="0.25">
      <c r="A59" s="25"/>
      <c r="B59" s="36"/>
      <c r="C59" s="37"/>
    </row>
    <row r="60" spans="1:3" customFormat="1" x14ac:dyDescent="0.25">
      <c r="A60" s="29" t="s">
        <v>11</v>
      </c>
      <c r="B60" s="30"/>
      <c r="C60" s="4"/>
    </row>
    <row r="61" spans="1:3" s="69" customFormat="1" x14ac:dyDescent="0.25">
      <c r="A61" s="59" t="s">
        <v>80</v>
      </c>
      <c r="B61" s="73">
        <f>SUM(B62:B65)</f>
        <v>2026668.53</v>
      </c>
      <c r="C61" s="74"/>
    </row>
    <row r="62" spans="1:3" customFormat="1" x14ac:dyDescent="0.25">
      <c r="A62" s="54" t="s">
        <v>76</v>
      </c>
      <c r="B62" s="75">
        <v>329249.56</v>
      </c>
      <c r="C62" s="10"/>
    </row>
    <row r="63" spans="1:3" customFormat="1" x14ac:dyDescent="0.25">
      <c r="A63" s="54" t="s">
        <v>77</v>
      </c>
      <c r="B63" s="66">
        <v>0</v>
      </c>
      <c r="C63" s="10"/>
    </row>
    <row r="64" spans="1:3" customFormat="1" x14ac:dyDescent="0.25">
      <c r="A64" s="24" t="s">
        <v>134</v>
      </c>
      <c r="B64" s="66">
        <v>464000</v>
      </c>
      <c r="C64" s="10"/>
    </row>
    <row r="65" spans="1:3" customFormat="1" x14ac:dyDescent="0.25">
      <c r="A65" s="24" t="s">
        <v>141</v>
      </c>
      <c r="B65" s="66">
        <v>1233418.97</v>
      </c>
      <c r="C65" s="10"/>
    </row>
    <row r="66" spans="1:3" customFormat="1" x14ac:dyDescent="0.25">
      <c r="A66" s="28" t="s">
        <v>82</v>
      </c>
      <c r="B66" s="46">
        <f>B61</f>
        <v>2026668.53</v>
      </c>
      <c r="C66" s="4"/>
    </row>
    <row r="67" spans="1:3" s="38" customFormat="1" x14ac:dyDescent="0.25">
      <c r="A67" s="25"/>
      <c r="B67" s="36"/>
      <c r="C67" s="37"/>
    </row>
    <row r="68" spans="1:3" customFormat="1" x14ac:dyDescent="0.25">
      <c r="A68" s="28" t="s">
        <v>12</v>
      </c>
      <c r="B68" s="17"/>
      <c r="C68" s="4"/>
    </row>
    <row r="69" spans="1:3" customFormat="1" x14ac:dyDescent="0.25">
      <c r="A69" s="28" t="s">
        <v>13</v>
      </c>
      <c r="B69" s="28"/>
      <c r="C69" s="6"/>
    </row>
    <row r="70" spans="1:3" customFormat="1" x14ac:dyDescent="0.25">
      <c r="A70" s="59" t="s">
        <v>14</v>
      </c>
      <c r="B70" s="43">
        <v>1486897.04</v>
      </c>
      <c r="C70" s="9"/>
    </row>
    <row r="71" spans="1:3" customFormat="1" x14ac:dyDescent="0.25">
      <c r="A71" s="27" t="s">
        <v>15</v>
      </c>
      <c r="B71" s="43">
        <v>1044899.16</v>
      </c>
      <c r="C71" s="9"/>
    </row>
    <row r="72" spans="1:3" customFormat="1" x14ac:dyDescent="0.25">
      <c r="A72" s="27" t="s">
        <v>31</v>
      </c>
      <c r="B72" s="43">
        <v>937492.27</v>
      </c>
      <c r="C72" s="9"/>
    </row>
    <row r="73" spans="1:3" customFormat="1" x14ac:dyDescent="0.25">
      <c r="A73" s="59" t="s">
        <v>30</v>
      </c>
      <c r="B73" s="43">
        <v>0</v>
      </c>
      <c r="C73" s="9"/>
    </row>
    <row r="74" spans="1:3" customFormat="1" x14ac:dyDescent="0.25">
      <c r="A74" s="59" t="s">
        <v>32</v>
      </c>
      <c r="B74" s="43">
        <v>121953.19</v>
      </c>
      <c r="C74" s="9"/>
    </row>
    <row r="75" spans="1:3" customFormat="1" x14ac:dyDescent="0.25">
      <c r="A75" s="59" t="s">
        <v>33</v>
      </c>
      <c r="B75" s="43">
        <f>SUM(B76:B77)</f>
        <v>573219.67000000004</v>
      </c>
      <c r="C75" s="9"/>
    </row>
    <row r="76" spans="1:3" customFormat="1" x14ac:dyDescent="0.25">
      <c r="A76" s="60" t="s">
        <v>55</v>
      </c>
      <c r="B76" s="76">
        <v>573219.67000000004</v>
      </c>
      <c r="C76" s="9"/>
    </row>
    <row r="77" spans="1:3" customFormat="1" x14ac:dyDescent="0.25">
      <c r="A77" s="60" t="s">
        <v>56</v>
      </c>
      <c r="B77" s="76">
        <v>0</v>
      </c>
      <c r="C77" s="9"/>
    </row>
    <row r="78" spans="1:3" customFormat="1" ht="30" x14ac:dyDescent="0.25">
      <c r="A78" s="59" t="s">
        <v>34</v>
      </c>
      <c r="B78" s="43">
        <v>0</v>
      </c>
      <c r="C78" s="9"/>
    </row>
    <row r="79" spans="1:3" customFormat="1" x14ac:dyDescent="0.25">
      <c r="A79" s="58" t="s">
        <v>35</v>
      </c>
      <c r="B79" s="43">
        <f>SUM(B80:B89)</f>
        <v>144605.18</v>
      </c>
      <c r="C79" s="9"/>
    </row>
    <row r="80" spans="1:3" customFormat="1" x14ac:dyDescent="0.25">
      <c r="A80" s="60" t="s">
        <v>57</v>
      </c>
      <c r="B80" s="76">
        <v>26591.58</v>
      </c>
      <c r="C80" s="9"/>
    </row>
    <row r="81" spans="1:3" customFormat="1" x14ac:dyDescent="0.25">
      <c r="A81" s="60" t="s">
        <v>100</v>
      </c>
      <c r="B81" s="76">
        <v>34341.53</v>
      </c>
      <c r="C81" s="9"/>
    </row>
    <row r="82" spans="1:3" customFormat="1" x14ac:dyDescent="0.25">
      <c r="A82" s="60" t="s">
        <v>101</v>
      </c>
      <c r="B82" s="76"/>
      <c r="C82" s="9"/>
    </row>
    <row r="83" spans="1:3" customFormat="1" x14ac:dyDescent="0.25">
      <c r="A83" s="60" t="s">
        <v>102</v>
      </c>
      <c r="B83" s="66">
        <v>6454.64</v>
      </c>
      <c r="C83" s="9"/>
    </row>
    <row r="84" spans="1:3" customFormat="1" x14ac:dyDescent="0.25">
      <c r="A84" s="60" t="s">
        <v>103</v>
      </c>
      <c r="B84" s="76">
        <v>48253.919999999998</v>
      </c>
      <c r="C84" s="9"/>
    </row>
    <row r="85" spans="1:3" customFormat="1" x14ac:dyDescent="0.25">
      <c r="A85" s="60" t="s">
        <v>110</v>
      </c>
      <c r="B85" s="76"/>
      <c r="C85" s="9"/>
    </row>
    <row r="86" spans="1:3" customFormat="1" x14ac:dyDescent="0.25">
      <c r="A86" s="60" t="s">
        <v>111</v>
      </c>
      <c r="B86" s="76">
        <v>5373.53</v>
      </c>
      <c r="C86" s="9"/>
    </row>
    <row r="87" spans="1:3" customFormat="1" x14ac:dyDescent="0.25">
      <c r="A87" s="60" t="s">
        <v>112</v>
      </c>
      <c r="B87" s="76"/>
      <c r="C87" s="9"/>
    </row>
    <row r="88" spans="1:3" customFormat="1" x14ac:dyDescent="0.25">
      <c r="A88" s="60" t="s">
        <v>115</v>
      </c>
      <c r="B88" s="76">
        <v>21992.32</v>
      </c>
      <c r="C88" s="9"/>
    </row>
    <row r="89" spans="1:3" customFormat="1" x14ac:dyDescent="0.25">
      <c r="A89" s="60" t="s">
        <v>119</v>
      </c>
      <c r="B89" s="76">
        <v>1597.66</v>
      </c>
      <c r="C89" s="9"/>
    </row>
    <row r="90" spans="1:3" customFormat="1" x14ac:dyDescent="0.25">
      <c r="A90" s="25" t="s">
        <v>38</v>
      </c>
      <c r="B90" s="44">
        <f>SUM(B70,B71,B72,B73,B74,B75,B78,B79)</f>
        <v>4309066.51</v>
      </c>
      <c r="C90" s="9"/>
    </row>
    <row r="91" spans="1:3" customFormat="1" x14ac:dyDescent="0.25">
      <c r="A91" s="25"/>
      <c r="B91" s="18"/>
      <c r="C91" s="9"/>
    </row>
    <row r="92" spans="1:3" customFormat="1" x14ac:dyDescent="0.25">
      <c r="A92" s="28" t="s">
        <v>16</v>
      </c>
      <c r="B92" s="28"/>
      <c r="C92" s="10"/>
    </row>
    <row r="93" spans="1:3" customFormat="1" x14ac:dyDescent="0.25">
      <c r="A93" s="11" t="s">
        <v>17</v>
      </c>
      <c r="B93" s="76">
        <v>85911.2</v>
      </c>
      <c r="C93" s="10"/>
    </row>
    <row r="94" spans="1:3" customFormat="1" x14ac:dyDescent="0.25">
      <c r="A94" s="11" t="s">
        <v>18</v>
      </c>
      <c r="B94" s="76">
        <v>0</v>
      </c>
      <c r="C94" s="10"/>
    </row>
    <row r="95" spans="1:3" customFormat="1" x14ac:dyDescent="0.25">
      <c r="A95" s="11" t="s">
        <v>19</v>
      </c>
      <c r="B95" s="76">
        <v>0</v>
      </c>
      <c r="C95" s="10"/>
    </row>
    <row r="96" spans="1:3" customFormat="1" x14ac:dyDescent="0.25">
      <c r="A96" s="11" t="s">
        <v>36</v>
      </c>
      <c r="B96" s="76">
        <v>0</v>
      </c>
      <c r="C96" s="10"/>
    </row>
    <row r="97" spans="1:4" x14ac:dyDescent="0.25">
      <c r="A97" s="70" t="s">
        <v>43</v>
      </c>
      <c r="B97" s="80">
        <f>B93+B94+B95+B96</f>
        <v>85911.2</v>
      </c>
      <c r="C97" s="4"/>
      <c r="D97"/>
    </row>
    <row r="98" spans="1:4" ht="14.25" customHeight="1" x14ac:dyDescent="0.25">
      <c r="A98" s="25" t="s">
        <v>42</v>
      </c>
      <c r="B98" s="42">
        <f>B90+B97</f>
        <v>4394977.71</v>
      </c>
      <c r="C98" s="4"/>
      <c r="D98"/>
    </row>
    <row r="99" spans="1:4" x14ac:dyDescent="0.25">
      <c r="A99" s="25"/>
      <c r="B99" s="3"/>
      <c r="C99" s="4"/>
      <c r="D99"/>
    </row>
    <row r="100" spans="1:4" x14ac:dyDescent="0.25">
      <c r="A100" s="29" t="s">
        <v>20</v>
      </c>
      <c r="B100" s="30"/>
      <c r="C100" s="4"/>
      <c r="D100"/>
    </row>
    <row r="101" spans="1:4" x14ac:dyDescent="0.25">
      <c r="A101" s="11" t="s">
        <v>21</v>
      </c>
      <c r="B101" s="3">
        <v>35726786.880000003</v>
      </c>
      <c r="C101" s="10"/>
      <c r="D101"/>
    </row>
    <row r="102" spans="1:4" x14ac:dyDescent="0.25">
      <c r="A102" s="11" t="s">
        <v>22</v>
      </c>
      <c r="B102" s="12">
        <v>0</v>
      </c>
      <c r="C102" s="1"/>
      <c r="D102"/>
    </row>
    <row r="103" spans="1:4" x14ac:dyDescent="0.25">
      <c r="A103" s="31" t="s">
        <v>23</v>
      </c>
      <c r="B103" s="47">
        <f>B101+B102</f>
        <v>35726786.880000003</v>
      </c>
      <c r="C103" s="1"/>
      <c r="D103"/>
    </row>
    <row r="104" spans="1:4" s="38" customFormat="1" x14ac:dyDescent="0.25">
      <c r="A104" s="105"/>
      <c r="B104" s="105"/>
      <c r="C104" s="39"/>
    </row>
    <row r="105" spans="1:4" x14ac:dyDescent="0.25">
      <c r="A105" s="21" t="s">
        <v>140</v>
      </c>
      <c r="B105" s="33"/>
      <c r="C105" s="8"/>
      <c r="D105"/>
    </row>
    <row r="106" spans="1:4" s="69" customFormat="1" x14ac:dyDescent="0.25">
      <c r="A106" s="77" t="s">
        <v>24</v>
      </c>
      <c r="B106" s="45">
        <f>SUM(B107)</f>
        <v>1419.4</v>
      </c>
      <c r="C106" s="78"/>
    </row>
    <row r="107" spans="1:4" x14ac:dyDescent="0.25">
      <c r="A107" s="54" t="s">
        <v>83</v>
      </c>
      <c r="B107" s="75">
        <v>1419.4</v>
      </c>
      <c r="C107" s="8"/>
      <c r="D107"/>
    </row>
    <row r="108" spans="1:4" s="69" customFormat="1" x14ac:dyDescent="0.25">
      <c r="A108" s="77" t="s">
        <v>87</v>
      </c>
      <c r="B108" s="45">
        <f>SUM(B109:B112)</f>
        <v>9170334.3100000005</v>
      </c>
      <c r="C108" s="78"/>
    </row>
    <row r="109" spans="1:4" x14ac:dyDescent="0.25">
      <c r="A109" s="54" t="s">
        <v>84</v>
      </c>
      <c r="B109" s="66">
        <v>0</v>
      </c>
      <c r="C109" s="8"/>
      <c r="D109"/>
    </row>
    <row r="110" spans="1:4" x14ac:dyDescent="0.25">
      <c r="A110" s="54" t="s">
        <v>85</v>
      </c>
      <c r="B110" s="66">
        <v>3905180.69</v>
      </c>
      <c r="C110" s="8"/>
      <c r="D110"/>
    </row>
    <row r="111" spans="1:4" x14ac:dyDescent="0.25">
      <c r="A111" s="54" t="s">
        <v>86</v>
      </c>
      <c r="B111" s="66">
        <v>4031734.65</v>
      </c>
      <c r="C111" s="8"/>
      <c r="D111"/>
    </row>
    <row r="112" spans="1:4" x14ac:dyDescent="0.25">
      <c r="A112" s="24" t="s">
        <v>143</v>
      </c>
      <c r="B112" s="66">
        <v>1233418.97</v>
      </c>
      <c r="C112" s="8"/>
      <c r="D112"/>
    </row>
    <row r="113" spans="1:4" s="69" customFormat="1" x14ac:dyDescent="0.25">
      <c r="A113" s="77" t="s">
        <v>88</v>
      </c>
      <c r="B113" s="45">
        <f>B114</f>
        <v>18310048.25</v>
      </c>
      <c r="C113" s="78"/>
    </row>
    <row r="114" spans="1:4" x14ac:dyDescent="0.25">
      <c r="A114" s="54" t="s">
        <v>89</v>
      </c>
      <c r="B114" s="66">
        <v>18310048.25</v>
      </c>
      <c r="C114" s="8"/>
      <c r="D114"/>
    </row>
    <row r="115" spans="1:4" x14ac:dyDescent="0.25">
      <c r="A115" s="31" t="s">
        <v>91</v>
      </c>
      <c r="B115" s="45">
        <f>SUM(B113,B108,B106)</f>
        <v>27481801.960000001</v>
      </c>
      <c r="C115" s="8"/>
      <c r="D115"/>
    </row>
    <row r="116" spans="1:4" x14ac:dyDescent="0.25">
      <c r="A116" s="31" t="s">
        <v>39</v>
      </c>
      <c r="B116" s="45">
        <f>(B33+B51)-(B98+B103)</f>
        <v>27481801.959999993</v>
      </c>
      <c r="C116" s="8"/>
      <c r="D116"/>
    </row>
    <row r="117" spans="1:4" x14ac:dyDescent="0.25">
      <c r="A117" s="19" t="s">
        <v>3</v>
      </c>
      <c r="B117" s="20"/>
      <c r="C117" s="1"/>
    </row>
    <row r="118" spans="1:4" x14ac:dyDescent="0.25">
      <c r="A118" s="48" t="s">
        <v>28</v>
      </c>
      <c r="B118" s="49"/>
      <c r="C118" s="1"/>
    </row>
    <row r="119" spans="1:4" x14ac:dyDescent="0.25">
      <c r="A119" s="79" t="s">
        <v>26</v>
      </c>
      <c r="B119" s="45">
        <f>445419.52+21959.33+10992.3+139787.09+97662.18</f>
        <v>715820.41999999993</v>
      </c>
      <c r="C119" s="1"/>
    </row>
    <row r="120" spans="1:4" x14ac:dyDescent="0.25">
      <c r="A120" s="79" t="s">
        <v>27</v>
      </c>
      <c r="B120" s="45">
        <v>0</v>
      </c>
      <c r="C120" s="1"/>
    </row>
    <row r="121" spans="1:4" x14ac:dyDescent="0.25">
      <c r="A121" s="79" t="s">
        <v>98</v>
      </c>
      <c r="B121" s="45">
        <f>SUM(B122:B122)</f>
        <v>44468.9</v>
      </c>
      <c r="C121" s="1"/>
    </row>
    <row r="122" spans="1:4" x14ac:dyDescent="0.25">
      <c r="A122" s="40" t="s">
        <v>138</v>
      </c>
      <c r="B122" s="82">
        <f>37406.73+7062.17</f>
        <v>44468.9</v>
      </c>
      <c r="C122" s="1"/>
    </row>
    <row r="123" spans="1:4" x14ac:dyDescent="0.25">
      <c r="A123" s="48" t="s">
        <v>29</v>
      </c>
      <c r="B123" s="50">
        <f>B119+B120+B121</f>
        <v>760289.32</v>
      </c>
      <c r="C123" s="81"/>
    </row>
    <row r="124" spans="1:4" x14ac:dyDescent="0.25">
      <c r="A124" s="92" t="s">
        <v>25</v>
      </c>
      <c r="B124" s="93"/>
    </row>
    <row r="125" spans="1:4" x14ac:dyDescent="0.25">
      <c r="A125" s="94"/>
      <c r="B125" s="95"/>
    </row>
    <row r="126" spans="1:4" x14ac:dyDescent="0.25">
      <c r="A126" s="96"/>
      <c r="B126" s="97"/>
    </row>
    <row r="127" spans="1:4" x14ac:dyDescent="0.25">
      <c r="A127" t="s">
        <v>37</v>
      </c>
    </row>
    <row r="129" spans="1:2" x14ac:dyDescent="0.25">
      <c r="A129" t="s">
        <v>2</v>
      </c>
    </row>
    <row r="140" spans="1:2" x14ac:dyDescent="0.25">
      <c r="B140" s="69"/>
    </row>
  </sheetData>
  <mergeCells count="9">
    <mergeCell ref="A22:B22"/>
    <mergeCell ref="A104:B104"/>
    <mergeCell ref="A124:B126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landscape" r:id="rId1"/>
  <rowBreaks count="1" manualBreakCount="1">
    <brk id="91" max="1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42"/>
  <sheetViews>
    <sheetView showGridLines="0" tabSelected="1" view="pageBreakPreview" topLeftCell="A72" zoomScale="85" zoomScaleNormal="85" zoomScaleSheetLayoutView="85" zoomScalePageLayoutView="55" workbookViewId="0"/>
  </sheetViews>
  <sheetFormatPr defaultColWidth="41.7109375" defaultRowHeight="15" x14ac:dyDescent="0.25"/>
  <cols>
    <col min="1" max="1" width="141.7109375" customWidth="1"/>
    <col min="2" max="2" width="45.85546875" customWidth="1"/>
    <col min="3" max="3" width="70.7109375" customWidth="1"/>
    <col min="4" max="4" width="41.7109375" style="1" customWidth="1"/>
  </cols>
  <sheetData>
    <row r="1" spans="1:4" ht="84.75" customHeight="1" x14ac:dyDescent="0.25"/>
    <row r="2" spans="1:4" x14ac:dyDescent="0.25">
      <c r="A2" s="98" t="s">
        <v>0</v>
      </c>
      <c r="B2" s="99"/>
      <c r="C2" s="1"/>
      <c r="D2"/>
    </row>
    <row r="3" spans="1:4" x14ac:dyDescent="0.25">
      <c r="A3" s="100"/>
      <c r="B3" s="101"/>
      <c r="C3" s="1"/>
      <c r="D3"/>
    </row>
    <row r="4" spans="1:4" x14ac:dyDescent="0.25">
      <c r="A4" s="100"/>
      <c r="B4" s="101"/>
      <c r="C4" s="1"/>
      <c r="D4"/>
    </row>
    <row r="5" spans="1:4" x14ac:dyDescent="0.25">
      <c r="A5" s="100"/>
      <c r="B5" s="101"/>
      <c r="C5" s="1"/>
      <c r="D5"/>
    </row>
    <row r="6" spans="1:4" x14ac:dyDescent="0.25">
      <c r="A6" s="100"/>
      <c r="B6" s="101"/>
      <c r="C6" s="1"/>
      <c r="D6"/>
    </row>
    <row r="7" spans="1:4" x14ac:dyDescent="0.25">
      <c r="A7" s="102"/>
      <c r="B7" s="103"/>
      <c r="C7" s="5"/>
      <c r="D7"/>
    </row>
    <row r="8" spans="1:4" ht="23.25" customHeight="1" x14ac:dyDescent="0.25">
      <c r="A8" s="104" t="s">
        <v>54</v>
      </c>
      <c r="B8" s="104"/>
      <c r="C8" s="5"/>
      <c r="D8"/>
    </row>
    <row r="9" spans="1:4" ht="23.25" customHeight="1" x14ac:dyDescent="0.25">
      <c r="A9" s="104"/>
      <c r="B9" s="104"/>
      <c r="C9" s="5"/>
      <c r="D9"/>
    </row>
    <row r="10" spans="1:4" x14ac:dyDescent="0.25">
      <c r="A10" s="106" t="s">
        <v>47</v>
      </c>
      <c r="B10" s="107"/>
      <c r="C10" s="1"/>
      <c r="D10"/>
    </row>
    <row r="11" spans="1:4" x14ac:dyDescent="0.25">
      <c r="A11" s="25" t="s">
        <v>46</v>
      </c>
      <c r="B11" s="13"/>
      <c r="C11" s="1"/>
      <c r="D11"/>
    </row>
    <row r="12" spans="1:4" x14ac:dyDescent="0.25">
      <c r="A12" s="108" t="s">
        <v>44</v>
      </c>
      <c r="B12" s="109"/>
      <c r="D12"/>
    </row>
    <row r="13" spans="1:4" x14ac:dyDescent="0.25">
      <c r="A13" s="51" t="s">
        <v>45</v>
      </c>
      <c r="B13" s="52"/>
      <c r="C13" s="1"/>
      <c r="D13"/>
    </row>
    <row r="14" spans="1:4" x14ac:dyDescent="0.25">
      <c r="A14" s="110" t="s">
        <v>48</v>
      </c>
      <c r="B14" s="111"/>
      <c r="C14" s="1"/>
      <c r="D14"/>
    </row>
    <row r="15" spans="1:4" x14ac:dyDescent="0.25">
      <c r="A15" s="61" t="s">
        <v>59</v>
      </c>
      <c r="B15" s="62"/>
      <c r="C15" s="1"/>
      <c r="D15"/>
    </row>
    <row r="16" spans="1:4" x14ac:dyDescent="0.25">
      <c r="A16" s="51" t="s">
        <v>49</v>
      </c>
      <c r="B16" s="51"/>
      <c r="D16"/>
    </row>
    <row r="17" spans="1:4" x14ac:dyDescent="0.25">
      <c r="A17" s="108" t="s">
        <v>50</v>
      </c>
      <c r="B17" s="109"/>
      <c r="C17" s="1"/>
      <c r="D17"/>
    </row>
    <row r="18" spans="1:4" x14ac:dyDescent="0.25">
      <c r="A18" s="51"/>
      <c r="B18" s="52"/>
      <c r="C18" s="1"/>
      <c r="D18"/>
    </row>
    <row r="19" spans="1:4" s="2" customFormat="1" x14ac:dyDescent="0.25">
      <c r="A19" s="53" t="s">
        <v>60</v>
      </c>
      <c r="B19" s="64">
        <v>8931696.7200000007</v>
      </c>
      <c r="C19" s="4"/>
    </row>
    <row r="20" spans="1:4" s="2" customFormat="1" x14ac:dyDescent="0.25">
      <c r="A20" s="63" t="s">
        <v>128</v>
      </c>
      <c r="B20" s="65">
        <v>0</v>
      </c>
      <c r="C20" s="4"/>
    </row>
    <row r="21" spans="1:4" s="2" customFormat="1" x14ac:dyDescent="0.25">
      <c r="A21" s="14"/>
      <c r="B21" s="15"/>
      <c r="C21" s="4"/>
    </row>
    <row r="22" spans="1:4" ht="26.25" x14ac:dyDescent="0.25">
      <c r="A22" s="112" t="s">
        <v>41</v>
      </c>
      <c r="B22" s="113"/>
      <c r="D22"/>
    </row>
    <row r="23" spans="1:4" x14ac:dyDescent="0.25">
      <c r="A23" s="35" t="s">
        <v>144</v>
      </c>
      <c r="B23" s="57" t="s">
        <v>1</v>
      </c>
      <c r="D23"/>
    </row>
    <row r="24" spans="1:4" x14ac:dyDescent="0.25">
      <c r="A24" s="21" t="s">
        <v>6</v>
      </c>
      <c r="B24" s="34"/>
      <c r="D24"/>
    </row>
    <row r="25" spans="1:4" x14ac:dyDescent="0.25">
      <c r="A25" s="55" t="s">
        <v>51</v>
      </c>
      <c r="B25" s="56">
        <f>SUM(B26)</f>
        <v>1419.4</v>
      </c>
      <c r="D25"/>
    </row>
    <row r="26" spans="1:4" x14ac:dyDescent="0.25">
      <c r="A26" s="54" t="s">
        <v>65</v>
      </c>
      <c r="B26" s="66">
        <v>1419.4</v>
      </c>
      <c r="D26"/>
    </row>
    <row r="27" spans="1:4" x14ac:dyDescent="0.25">
      <c r="A27" s="55" t="s">
        <v>52</v>
      </c>
      <c r="B27" s="56">
        <f>SUM(B28:B31)</f>
        <v>9170334.3100000005</v>
      </c>
      <c r="D27"/>
    </row>
    <row r="28" spans="1:4" x14ac:dyDescent="0.25">
      <c r="A28" s="54" t="s">
        <v>53</v>
      </c>
      <c r="B28" s="66">
        <v>0</v>
      </c>
      <c r="D28"/>
    </row>
    <row r="29" spans="1:4" x14ac:dyDescent="0.25">
      <c r="A29" s="54" t="s">
        <v>64</v>
      </c>
      <c r="B29" s="66">
        <v>3905180.69</v>
      </c>
      <c r="D29"/>
    </row>
    <row r="30" spans="1:4" x14ac:dyDescent="0.25">
      <c r="A30" s="54" t="s">
        <v>62</v>
      </c>
      <c r="B30" s="66">
        <v>4031734.65</v>
      </c>
      <c r="D30"/>
    </row>
    <row r="31" spans="1:4" x14ac:dyDescent="0.25">
      <c r="A31" s="24" t="s">
        <v>145</v>
      </c>
      <c r="B31" s="66">
        <v>1233418.97</v>
      </c>
      <c r="D31"/>
    </row>
    <row r="32" spans="1:4" x14ac:dyDescent="0.25">
      <c r="A32" s="55" t="s">
        <v>66</v>
      </c>
      <c r="B32" s="56">
        <f>SUM(B33)</f>
        <v>18310048.25</v>
      </c>
      <c r="D32"/>
    </row>
    <row r="33" spans="1:4" x14ac:dyDescent="0.25">
      <c r="A33" s="54" t="s">
        <v>63</v>
      </c>
      <c r="B33" s="66">
        <v>18310048.25</v>
      </c>
      <c r="D33"/>
    </row>
    <row r="34" spans="1:4" x14ac:dyDescent="0.25">
      <c r="A34" s="23" t="s">
        <v>4</v>
      </c>
      <c r="B34" s="41">
        <f>SUM(B25,B27,B32)</f>
        <v>27481801.960000001</v>
      </c>
      <c r="D34"/>
    </row>
    <row r="35" spans="1:4" x14ac:dyDescent="0.25">
      <c r="A35" s="24"/>
      <c r="B35" s="22"/>
      <c r="D35"/>
    </row>
    <row r="36" spans="1:4" x14ac:dyDescent="0.25">
      <c r="A36" s="21" t="s">
        <v>5</v>
      </c>
      <c r="B36" s="21"/>
      <c r="C36" s="6"/>
      <c r="D36"/>
    </row>
    <row r="37" spans="1:4" s="69" customFormat="1" x14ac:dyDescent="0.25">
      <c r="A37" s="67" t="s">
        <v>7</v>
      </c>
      <c r="B37" s="43">
        <f>SUM(B38)</f>
        <v>0</v>
      </c>
      <c r="C37" s="68"/>
    </row>
    <row r="38" spans="1:4" x14ac:dyDescent="0.25">
      <c r="A38" s="24" t="s">
        <v>67</v>
      </c>
      <c r="B38" s="66">
        <v>0</v>
      </c>
      <c r="C38" s="8"/>
      <c r="D38"/>
    </row>
    <row r="39" spans="1:4" s="69" customFormat="1" x14ac:dyDescent="0.25">
      <c r="A39" s="67" t="s">
        <v>8</v>
      </c>
      <c r="B39" s="43">
        <v>0</v>
      </c>
      <c r="C39" s="68"/>
    </row>
    <row r="40" spans="1:4" s="69" customFormat="1" x14ac:dyDescent="0.25">
      <c r="A40" s="70" t="s">
        <v>96</v>
      </c>
      <c r="B40" s="43">
        <f>SUM(B41:B43)</f>
        <v>149697.76999999999</v>
      </c>
      <c r="C40" s="68"/>
    </row>
    <row r="41" spans="1:4" x14ac:dyDescent="0.25">
      <c r="A41" s="54" t="s">
        <v>69</v>
      </c>
      <c r="B41" s="75">
        <v>17930.71</v>
      </c>
      <c r="C41" s="8"/>
      <c r="D41"/>
    </row>
    <row r="42" spans="1:4" x14ac:dyDescent="0.25">
      <c r="A42" s="54" t="s">
        <v>70</v>
      </c>
      <c r="B42" s="75">
        <v>17358.939999999999</v>
      </c>
      <c r="C42" s="8"/>
      <c r="D42"/>
    </row>
    <row r="43" spans="1:4" x14ac:dyDescent="0.25">
      <c r="A43" s="24" t="s">
        <v>71</v>
      </c>
      <c r="B43" s="75">
        <v>114408.12</v>
      </c>
      <c r="C43" s="8"/>
      <c r="D43"/>
    </row>
    <row r="44" spans="1:4" s="69" customFormat="1" x14ac:dyDescent="0.25">
      <c r="A44" s="70" t="s">
        <v>109</v>
      </c>
      <c r="B44" s="43">
        <f>SUM(B45)</f>
        <v>0</v>
      </c>
      <c r="C44" s="78"/>
    </row>
    <row r="45" spans="1:4" x14ac:dyDescent="0.25">
      <c r="A45" s="24" t="s">
        <v>95</v>
      </c>
      <c r="B45" s="75"/>
      <c r="C45" s="8"/>
      <c r="D45"/>
    </row>
    <row r="46" spans="1:4" s="69" customFormat="1" x14ac:dyDescent="0.25">
      <c r="A46" s="70" t="s">
        <v>97</v>
      </c>
      <c r="B46" s="43">
        <f>SUM(B47:B51)</f>
        <v>2502.4899999999998</v>
      </c>
      <c r="C46" s="68"/>
    </row>
    <row r="47" spans="1:4" x14ac:dyDescent="0.25">
      <c r="A47" s="71" t="s">
        <v>92</v>
      </c>
      <c r="B47" s="66">
        <v>7</v>
      </c>
      <c r="C47" s="9"/>
      <c r="D47"/>
    </row>
    <row r="48" spans="1:4" x14ac:dyDescent="0.25">
      <c r="A48" s="71" t="s">
        <v>93</v>
      </c>
      <c r="B48" s="66">
        <v>70</v>
      </c>
      <c r="C48" s="9"/>
      <c r="D48"/>
    </row>
    <row r="49" spans="1:3" customFormat="1" x14ac:dyDescent="0.25">
      <c r="A49" s="71" t="s">
        <v>94</v>
      </c>
      <c r="B49" s="66">
        <v>2371</v>
      </c>
      <c r="C49" s="9"/>
    </row>
    <row r="50" spans="1:3" customFormat="1" x14ac:dyDescent="0.25">
      <c r="A50" s="71" t="s">
        <v>118</v>
      </c>
      <c r="B50" s="66">
        <v>54.49</v>
      </c>
      <c r="C50" s="9"/>
    </row>
    <row r="51" spans="1:3" customFormat="1" x14ac:dyDescent="0.25">
      <c r="A51" s="71" t="s">
        <v>137</v>
      </c>
      <c r="B51" s="66">
        <v>0</v>
      </c>
      <c r="C51" s="9"/>
    </row>
    <row r="52" spans="1:3" customFormat="1" x14ac:dyDescent="0.25">
      <c r="A52" s="26" t="s">
        <v>9</v>
      </c>
      <c r="B52" s="42">
        <f>SUM(B37,B39,B40,B44,B46)</f>
        <v>152200.25999999998</v>
      </c>
      <c r="C52" s="10"/>
    </row>
    <row r="53" spans="1:3" customFormat="1" x14ac:dyDescent="0.25">
      <c r="A53" s="27"/>
      <c r="B53" s="3"/>
      <c r="C53" s="10"/>
    </row>
    <row r="54" spans="1:3" customFormat="1" x14ac:dyDescent="0.25">
      <c r="A54" s="28" t="s">
        <v>10</v>
      </c>
      <c r="B54" s="16"/>
      <c r="C54" s="10"/>
    </row>
    <row r="55" spans="1:3" s="69" customFormat="1" x14ac:dyDescent="0.25">
      <c r="A55" s="67" t="s">
        <v>146</v>
      </c>
      <c r="B55" s="43">
        <f>SUM(B56:B59)</f>
        <v>5086250.75</v>
      </c>
      <c r="C55" s="72"/>
    </row>
    <row r="56" spans="1:3" customFormat="1" x14ac:dyDescent="0.25">
      <c r="A56" s="54" t="s">
        <v>72</v>
      </c>
      <c r="B56" s="66">
        <v>652830.87</v>
      </c>
      <c r="C56" s="10"/>
    </row>
    <row r="57" spans="1:3" customFormat="1" x14ac:dyDescent="0.25">
      <c r="A57" s="54" t="s">
        <v>73</v>
      </c>
      <c r="B57" s="75">
        <v>18445.5</v>
      </c>
      <c r="C57" s="10"/>
    </row>
    <row r="58" spans="1:3" customFormat="1" x14ac:dyDescent="0.25">
      <c r="A58" s="24" t="s">
        <v>133</v>
      </c>
      <c r="B58" s="75">
        <v>4281572.34</v>
      </c>
      <c r="C58" s="10"/>
    </row>
    <row r="59" spans="1:3" customFormat="1" x14ac:dyDescent="0.25">
      <c r="A59" s="24" t="s">
        <v>147</v>
      </c>
      <c r="B59" s="75">
        <v>133402.04</v>
      </c>
      <c r="C59" s="10"/>
    </row>
    <row r="60" spans="1:3" customFormat="1" x14ac:dyDescent="0.25">
      <c r="A60" s="26" t="s">
        <v>81</v>
      </c>
      <c r="B60" s="43">
        <f>B55</f>
        <v>5086250.75</v>
      </c>
      <c r="C60" s="10"/>
    </row>
    <row r="61" spans="1:3" s="38" customFormat="1" x14ac:dyDescent="0.25">
      <c r="A61" s="25"/>
      <c r="B61" s="36"/>
      <c r="C61" s="37"/>
    </row>
    <row r="62" spans="1:3" customFormat="1" x14ac:dyDescent="0.25">
      <c r="A62" s="29" t="s">
        <v>11</v>
      </c>
      <c r="B62" s="30"/>
      <c r="C62" s="4"/>
    </row>
    <row r="63" spans="1:3" s="69" customFormat="1" x14ac:dyDescent="0.25">
      <c r="A63" s="59" t="s">
        <v>80</v>
      </c>
      <c r="B63" s="73">
        <f>SUM(B64:B67)</f>
        <v>372134.54</v>
      </c>
      <c r="C63" s="74"/>
    </row>
    <row r="64" spans="1:3" customFormat="1" x14ac:dyDescent="0.25">
      <c r="A64" s="54" t="s">
        <v>76</v>
      </c>
      <c r="B64" s="75">
        <v>336170.16</v>
      </c>
      <c r="C64" s="10"/>
    </row>
    <row r="65" spans="1:3" customFormat="1" x14ac:dyDescent="0.25">
      <c r="A65" s="54" t="s">
        <v>77</v>
      </c>
      <c r="B65" s="66">
        <v>0</v>
      </c>
      <c r="C65" s="10"/>
    </row>
    <row r="66" spans="1:3" customFormat="1" x14ac:dyDescent="0.25">
      <c r="A66" s="24" t="s">
        <v>134</v>
      </c>
      <c r="B66" s="66">
        <v>0</v>
      </c>
      <c r="C66" s="10"/>
    </row>
    <row r="67" spans="1:3" customFormat="1" x14ac:dyDescent="0.25">
      <c r="A67" s="24" t="s">
        <v>141</v>
      </c>
      <c r="B67" s="66">
        <v>35964.379999999997</v>
      </c>
      <c r="C67" s="10"/>
    </row>
    <row r="68" spans="1:3" customFormat="1" x14ac:dyDescent="0.25">
      <c r="A68" s="28" t="s">
        <v>82</v>
      </c>
      <c r="B68" s="46">
        <f>B63</f>
        <v>372134.54</v>
      </c>
      <c r="C68" s="4"/>
    </row>
    <row r="69" spans="1:3" s="38" customFormat="1" x14ac:dyDescent="0.25">
      <c r="A69" s="25"/>
      <c r="B69" s="36"/>
      <c r="C69" s="37"/>
    </row>
    <row r="70" spans="1:3" customFormat="1" x14ac:dyDescent="0.25">
      <c r="A70" s="28" t="s">
        <v>12</v>
      </c>
      <c r="B70" s="17"/>
      <c r="C70" s="4"/>
    </row>
    <row r="71" spans="1:3" customFormat="1" x14ac:dyDescent="0.25">
      <c r="A71" s="28" t="s">
        <v>13</v>
      </c>
      <c r="B71" s="28"/>
      <c r="C71" s="6"/>
    </row>
    <row r="72" spans="1:3" customFormat="1" x14ac:dyDescent="0.25">
      <c r="A72" s="59" t="s">
        <v>14</v>
      </c>
      <c r="B72" s="43">
        <v>1295135.6499999999</v>
      </c>
      <c r="C72" s="9"/>
    </row>
    <row r="73" spans="1:3" customFormat="1" x14ac:dyDescent="0.25">
      <c r="A73" s="27" t="s">
        <v>15</v>
      </c>
      <c r="B73" s="43">
        <v>705534.42</v>
      </c>
      <c r="C73" s="9"/>
    </row>
    <row r="74" spans="1:3" customFormat="1" x14ac:dyDescent="0.25">
      <c r="A74" s="27" t="s">
        <v>31</v>
      </c>
      <c r="B74" s="43">
        <v>1493184.24</v>
      </c>
      <c r="C74" s="9"/>
    </row>
    <row r="75" spans="1:3" customFormat="1" x14ac:dyDescent="0.25">
      <c r="A75" s="59" t="s">
        <v>30</v>
      </c>
      <c r="B75" s="43">
        <v>158.38</v>
      </c>
      <c r="C75" s="9"/>
    </row>
    <row r="76" spans="1:3" customFormat="1" x14ac:dyDescent="0.25">
      <c r="A76" s="59" t="s">
        <v>32</v>
      </c>
      <c r="B76" s="43">
        <v>129912.13</v>
      </c>
      <c r="C76" s="9"/>
    </row>
    <row r="77" spans="1:3" customFormat="1" x14ac:dyDescent="0.25">
      <c r="A77" s="59" t="s">
        <v>33</v>
      </c>
      <c r="B77" s="43">
        <f>SUM(B78:B79)</f>
        <v>920280.03999999992</v>
      </c>
      <c r="C77" s="9"/>
    </row>
    <row r="78" spans="1:3" customFormat="1" x14ac:dyDescent="0.25">
      <c r="A78" s="60" t="s">
        <v>55</v>
      </c>
      <c r="B78" s="76">
        <v>915084.22</v>
      </c>
      <c r="C78" s="9"/>
    </row>
    <row r="79" spans="1:3" customFormat="1" x14ac:dyDescent="0.25">
      <c r="A79" s="60" t="s">
        <v>56</v>
      </c>
      <c r="B79" s="76">
        <v>5195.82</v>
      </c>
      <c r="C79" s="9"/>
    </row>
    <row r="80" spans="1:3" customFormat="1" ht="30" x14ac:dyDescent="0.25">
      <c r="A80" s="59" t="s">
        <v>34</v>
      </c>
      <c r="B80" s="43">
        <v>0</v>
      </c>
      <c r="C80" s="9"/>
    </row>
    <row r="81" spans="1:3" customFormat="1" x14ac:dyDescent="0.25">
      <c r="A81" s="58" t="s">
        <v>35</v>
      </c>
      <c r="B81" s="43">
        <f>SUM(B82:B91)</f>
        <v>156331.64000000001</v>
      </c>
      <c r="C81" s="9"/>
    </row>
    <row r="82" spans="1:3" customFormat="1" x14ac:dyDescent="0.25">
      <c r="A82" s="60" t="s">
        <v>57</v>
      </c>
      <c r="B82" s="76">
        <v>21968.73</v>
      </c>
      <c r="C82" s="9"/>
    </row>
    <row r="83" spans="1:3" customFormat="1" x14ac:dyDescent="0.25">
      <c r="A83" s="60" t="s">
        <v>100</v>
      </c>
      <c r="B83" s="76">
        <v>35380.879999999997</v>
      </c>
      <c r="C83" s="9"/>
    </row>
    <row r="84" spans="1:3" customFormat="1" x14ac:dyDescent="0.25">
      <c r="A84" s="60" t="s">
        <v>101</v>
      </c>
      <c r="B84" s="76">
        <v>0</v>
      </c>
      <c r="C84" s="9"/>
    </row>
    <row r="85" spans="1:3" customFormat="1" x14ac:dyDescent="0.25">
      <c r="A85" s="60" t="s">
        <v>102</v>
      </c>
      <c r="B85" s="75">
        <v>2371</v>
      </c>
      <c r="C85" s="9"/>
    </row>
    <row r="86" spans="1:3" customFormat="1" x14ac:dyDescent="0.25">
      <c r="A86" s="60" t="s">
        <v>103</v>
      </c>
      <c r="B86" s="76">
        <v>0</v>
      </c>
      <c r="C86" s="9"/>
    </row>
    <row r="87" spans="1:3" customFormat="1" x14ac:dyDescent="0.25">
      <c r="A87" s="60" t="s">
        <v>110</v>
      </c>
      <c r="B87" s="76">
        <v>0</v>
      </c>
      <c r="C87" s="9"/>
    </row>
    <row r="88" spans="1:3" customFormat="1" x14ac:dyDescent="0.25">
      <c r="A88" s="60" t="s">
        <v>111</v>
      </c>
      <c r="B88" s="76">
        <v>5373.53</v>
      </c>
      <c r="C88" s="9"/>
    </row>
    <row r="89" spans="1:3" customFormat="1" x14ac:dyDescent="0.25">
      <c r="A89" s="60" t="s">
        <v>112</v>
      </c>
      <c r="B89" s="76">
        <v>0</v>
      </c>
      <c r="C89" s="9"/>
    </row>
    <row r="90" spans="1:3" customFormat="1" x14ac:dyDescent="0.25">
      <c r="A90" s="60" t="s">
        <v>115</v>
      </c>
      <c r="B90" s="76">
        <v>89462.32</v>
      </c>
      <c r="C90" s="9"/>
    </row>
    <row r="91" spans="1:3" customFormat="1" x14ac:dyDescent="0.25">
      <c r="A91" s="60" t="s">
        <v>119</v>
      </c>
      <c r="B91" s="76">
        <v>1775.18</v>
      </c>
      <c r="C91" s="9"/>
    </row>
    <row r="92" spans="1:3" customFormat="1" x14ac:dyDescent="0.25">
      <c r="A92" s="25" t="s">
        <v>38</v>
      </c>
      <c r="B92" s="44">
        <f>SUM(B72,B73,B74,B75,B76,B77,B80,B81)</f>
        <v>4700536.4999999991</v>
      </c>
      <c r="C92" s="9"/>
    </row>
    <row r="93" spans="1:3" customFormat="1" x14ac:dyDescent="0.25">
      <c r="A93" s="25"/>
      <c r="B93" s="18"/>
      <c r="C93" s="9"/>
    </row>
    <row r="94" spans="1:3" customFormat="1" x14ac:dyDescent="0.25">
      <c r="A94" s="28" t="s">
        <v>16</v>
      </c>
      <c r="B94" s="28"/>
      <c r="C94" s="10"/>
    </row>
    <row r="95" spans="1:3" customFormat="1" x14ac:dyDescent="0.25">
      <c r="A95" s="11" t="s">
        <v>17</v>
      </c>
      <c r="B95" s="76">
        <v>15516</v>
      </c>
      <c r="C95" s="10"/>
    </row>
    <row r="96" spans="1:3" customFormat="1" x14ac:dyDescent="0.25">
      <c r="A96" s="11" t="s">
        <v>18</v>
      </c>
      <c r="B96" s="76">
        <v>0</v>
      </c>
      <c r="C96" s="10"/>
    </row>
    <row r="97" spans="1:4" x14ac:dyDescent="0.25">
      <c r="A97" s="11" t="s">
        <v>19</v>
      </c>
      <c r="B97" s="76">
        <v>0</v>
      </c>
      <c r="C97" s="10"/>
      <c r="D97"/>
    </row>
    <row r="98" spans="1:4" x14ac:dyDescent="0.25">
      <c r="A98" s="11" t="s">
        <v>36</v>
      </c>
      <c r="B98" s="76">
        <v>0</v>
      </c>
      <c r="C98" s="10"/>
      <c r="D98"/>
    </row>
    <row r="99" spans="1:4" x14ac:dyDescent="0.25">
      <c r="A99" s="70" t="s">
        <v>43</v>
      </c>
      <c r="B99" s="80">
        <f>B95+B96+B97+B98</f>
        <v>15516</v>
      </c>
      <c r="C99" s="4"/>
      <c r="D99"/>
    </row>
    <row r="100" spans="1:4" ht="14.25" customHeight="1" x14ac:dyDescent="0.25">
      <c r="A100" s="25" t="s">
        <v>42</v>
      </c>
      <c r="B100" s="42">
        <f>B92+B99</f>
        <v>4716052.4999999991</v>
      </c>
      <c r="C100" s="4"/>
      <c r="D100"/>
    </row>
    <row r="101" spans="1:4" x14ac:dyDescent="0.25">
      <c r="A101" s="25"/>
      <c r="B101" s="3"/>
      <c r="C101" s="4"/>
      <c r="D101"/>
    </row>
    <row r="102" spans="1:4" x14ac:dyDescent="0.25">
      <c r="A102" s="29" t="s">
        <v>20</v>
      </c>
      <c r="B102" s="30"/>
      <c r="C102" s="4"/>
      <c r="D102"/>
    </row>
    <row r="103" spans="1:4" x14ac:dyDescent="0.25">
      <c r="A103" s="11" t="s">
        <v>21</v>
      </c>
      <c r="B103" s="3">
        <v>0</v>
      </c>
      <c r="C103" s="10"/>
      <c r="D103"/>
    </row>
    <row r="104" spans="1:4" x14ac:dyDescent="0.25">
      <c r="A104" s="11" t="s">
        <v>22</v>
      </c>
      <c r="B104" s="12">
        <v>0</v>
      </c>
      <c r="C104" s="1"/>
      <c r="D104"/>
    </row>
    <row r="105" spans="1:4" x14ac:dyDescent="0.25">
      <c r="A105" s="31" t="s">
        <v>23</v>
      </c>
      <c r="B105" s="47">
        <f>B103+B104</f>
        <v>0</v>
      </c>
      <c r="C105" s="1"/>
      <c r="D105"/>
    </row>
    <row r="106" spans="1:4" s="38" customFormat="1" x14ac:dyDescent="0.25">
      <c r="A106" s="105"/>
      <c r="B106" s="105"/>
      <c r="C106" s="39"/>
    </row>
    <row r="107" spans="1:4" x14ac:dyDescent="0.25">
      <c r="A107" s="21" t="s">
        <v>58</v>
      </c>
      <c r="B107" s="33"/>
      <c r="C107" s="8"/>
      <c r="D107"/>
    </row>
    <row r="108" spans="1:4" s="69" customFormat="1" x14ac:dyDescent="0.25">
      <c r="A108" s="77" t="s">
        <v>24</v>
      </c>
      <c r="B108" s="45">
        <f>SUM(B109)</f>
        <v>2000</v>
      </c>
      <c r="C108" s="78"/>
    </row>
    <row r="109" spans="1:4" x14ac:dyDescent="0.25">
      <c r="A109" s="54" t="s">
        <v>83</v>
      </c>
      <c r="B109" s="75">
        <v>2000</v>
      </c>
      <c r="C109" s="8"/>
      <c r="D109"/>
    </row>
    <row r="110" spans="1:4" s="69" customFormat="1" x14ac:dyDescent="0.25">
      <c r="A110" s="77" t="s">
        <v>87</v>
      </c>
      <c r="B110" s="45">
        <f>SUM(B111:B114)</f>
        <v>8773065.6899999995</v>
      </c>
      <c r="C110" s="78"/>
    </row>
    <row r="111" spans="1:4" x14ac:dyDescent="0.25">
      <c r="A111" s="54" t="s">
        <v>84</v>
      </c>
      <c r="B111" s="66">
        <v>0</v>
      </c>
      <c r="C111" s="8"/>
      <c r="D111"/>
    </row>
    <row r="112" spans="1:4" x14ac:dyDescent="0.25">
      <c r="A112" s="54" t="s">
        <v>85</v>
      </c>
      <c r="B112" s="66">
        <v>3904094.13</v>
      </c>
      <c r="C112" s="8"/>
      <c r="D112"/>
    </row>
    <row r="113" spans="1:4" x14ac:dyDescent="0.25">
      <c r="A113" s="54" t="s">
        <v>86</v>
      </c>
      <c r="B113" s="66">
        <v>3732995.05</v>
      </c>
      <c r="C113" s="8"/>
      <c r="D113"/>
    </row>
    <row r="114" spans="1:4" x14ac:dyDescent="0.25">
      <c r="A114" s="24" t="s">
        <v>143</v>
      </c>
      <c r="B114" s="66">
        <v>1135976.51</v>
      </c>
      <c r="C114" s="8"/>
      <c r="D114"/>
    </row>
    <row r="115" spans="1:4" s="69" customFormat="1" x14ac:dyDescent="0.25">
      <c r="A115" s="77" t="s">
        <v>88</v>
      </c>
      <c r="B115" s="45">
        <f>B116</f>
        <v>14142884.029999999</v>
      </c>
      <c r="C115" s="78"/>
    </row>
    <row r="116" spans="1:4" x14ac:dyDescent="0.25">
      <c r="A116" s="54" t="s">
        <v>89</v>
      </c>
      <c r="B116" s="66">
        <v>14142884.029999999</v>
      </c>
      <c r="C116" s="8"/>
      <c r="D116"/>
    </row>
    <row r="117" spans="1:4" x14ac:dyDescent="0.25">
      <c r="A117" s="31" t="s">
        <v>91</v>
      </c>
      <c r="B117" s="45">
        <f>SUM(B115,B110,B108)</f>
        <v>22917949.719999999</v>
      </c>
      <c r="C117" s="8"/>
      <c r="D117"/>
    </row>
    <row r="118" spans="1:4" x14ac:dyDescent="0.25">
      <c r="A118" s="31" t="s">
        <v>39</v>
      </c>
      <c r="B118" s="45">
        <f>(B34+B52)-(B100+B105)</f>
        <v>22917949.720000003</v>
      </c>
      <c r="C118" s="8"/>
      <c r="D118"/>
    </row>
    <row r="119" spans="1:4" x14ac:dyDescent="0.25">
      <c r="A119" s="19" t="s">
        <v>3</v>
      </c>
      <c r="B119" s="20"/>
      <c r="C119" s="1"/>
    </row>
    <row r="120" spans="1:4" x14ac:dyDescent="0.25">
      <c r="A120" s="48" t="s">
        <v>28</v>
      </c>
      <c r="B120" s="49"/>
      <c r="C120" s="1"/>
    </row>
    <row r="121" spans="1:4" x14ac:dyDescent="0.25">
      <c r="A121" s="79" t="s">
        <v>26</v>
      </c>
      <c r="B121" s="45">
        <f>446225.7+21950.45+10985.94+135363.63+82713.02</f>
        <v>697238.74</v>
      </c>
      <c r="C121" s="1"/>
    </row>
    <row r="122" spans="1:4" x14ac:dyDescent="0.25">
      <c r="A122" s="79" t="s">
        <v>27</v>
      </c>
      <c r="B122" s="45">
        <v>0</v>
      </c>
      <c r="C122" s="1"/>
    </row>
    <row r="123" spans="1:4" x14ac:dyDescent="0.25">
      <c r="A123" s="79" t="s">
        <v>98</v>
      </c>
      <c r="B123" s="45">
        <f>SUM(B124:B124)</f>
        <v>80159.049999999988</v>
      </c>
      <c r="C123" s="1"/>
    </row>
    <row r="124" spans="1:4" x14ac:dyDescent="0.25">
      <c r="A124" s="40" t="s">
        <v>138</v>
      </c>
      <c r="B124" s="82">
        <f>36983.56+6191.75+30835.96+6147.78</f>
        <v>80159.049999999988</v>
      </c>
      <c r="C124" s="1"/>
    </row>
    <row r="125" spans="1:4" x14ac:dyDescent="0.25">
      <c r="A125" s="48" t="s">
        <v>29</v>
      </c>
      <c r="B125" s="50">
        <f>B121+B122+B123</f>
        <v>777397.79</v>
      </c>
      <c r="C125" s="81"/>
    </row>
    <row r="126" spans="1:4" x14ac:dyDescent="0.25">
      <c r="A126" s="92" t="s">
        <v>25</v>
      </c>
      <c r="B126" s="93"/>
    </row>
    <row r="127" spans="1:4" x14ac:dyDescent="0.25">
      <c r="A127" s="94"/>
      <c r="B127" s="95"/>
    </row>
    <row r="128" spans="1:4" x14ac:dyDescent="0.25">
      <c r="A128" s="96"/>
      <c r="B128" s="97"/>
    </row>
    <row r="129" spans="1:2" x14ac:dyDescent="0.25">
      <c r="A129" t="s">
        <v>37</v>
      </c>
    </row>
    <row r="131" spans="1:2" x14ac:dyDescent="0.25">
      <c r="A131" t="s">
        <v>2</v>
      </c>
    </row>
    <row r="142" spans="1:2" x14ac:dyDescent="0.25">
      <c r="B142" s="69"/>
    </row>
  </sheetData>
  <mergeCells count="9">
    <mergeCell ref="A22:B22"/>
    <mergeCell ref="A106:B106"/>
    <mergeCell ref="A126:B128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landscape" r:id="rId1"/>
  <rowBreaks count="1" manualBreakCount="1">
    <brk id="93" max="1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O20"/>
  <sheetViews>
    <sheetView showGridLines="0" zoomScale="85" zoomScaleNormal="85" workbookViewId="0">
      <selection activeCell="O13" sqref="O13"/>
    </sheetView>
  </sheetViews>
  <sheetFormatPr defaultRowHeight="15" x14ac:dyDescent="0.25"/>
  <cols>
    <col min="1" max="1" width="3" customWidth="1"/>
    <col min="2" max="2" width="50.42578125" bestFit="1" customWidth="1"/>
    <col min="3" max="14" width="13.85546875" customWidth="1"/>
    <col min="15" max="15" width="14.28515625" bestFit="1" customWidth="1"/>
  </cols>
  <sheetData>
    <row r="2" spans="2:15" x14ac:dyDescent="0.25">
      <c r="B2" s="67" t="s">
        <v>148</v>
      </c>
      <c r="C2" s="83" t="s">
        <v>149</v>
      </c>
      <c r="D2" s="83" t="s">
        <v>150</v>
      </c>
      <c r="E2" s="83" t="s">
        <v>151</v>
      </c>
      <c r="F2" s="83" t="s">
        <v>152</v>
      </c>
      <c r="G2" s="83" t="s">
        <v>153</v>
      </c>
      <c r="H2" s="83" t="s">
        <v>154</v>
      </c>
      <c r="I2" s="83" t="s">
        <v>155</v>
      </c>
      <c r="J2" s="83" t="s">
        <v>156</v>
      </c>
      <c r="K2" s="83" t="s">
        <v>157</v>
      </c>
      <c r="L2" s="83" t="s">
        <v>158</v>
      </c>
      <c r="M2" s="83" t="s">
        <v>159</v>
      </c>
      <c r="N2" s="83" t="s">
        <v>160</v>
      </c>
      <c r="O2" s="83" t="s">
        <v>161</v>
      </c>
    </row>
    <row r="3" spans="2:15" x14ac:dyDescent="0.25">
      <c r="B3" s="71" t="s">
        <v>162</v>
      </c>
      <c r="C3" s="84">
        <v>46116.68</v>
      </c>
      <c r="D3" s="84">
        <v>22668.74</v>
      </c>
      <c r="E3" s="84">
        <v>32584.04</v>
      </c>
      <c r="F3" s="85">
        <v>42889.80999999999</v>
      </c>
      <c r="G3" s="85">
        <v>114857.08</v>
      </c>
      <c r="H3" s="85">
        <v>124341.16</v>
      </c>
      <c r="I3" s="85">
        <v>174672.93</v>
      </c>
      <c r="J3" s="84">
        <v>238253.52</v>
      </c>
      <c r="K3" s="85">
        <v>277128.71999999997</v>
      </c>
      <c r="L3" s="85">
        <v>310560.93</v>
      </c>
      <c r="M3" s="85">
        <v>209471.47000000006</v>
      </c>
      <c r="N3" s="85">
        <v>149697.76999999999</v>
      </c>
      <c r="O3" s="85">
        <f>SUM(C3:N3)</f>
        <v>1743242.8499999999</v>
      </c>
    </row>
    <row r="4" spans="2:15" x14ac:dyDescent="0.25">
      <c r="B4" s="86" t="s">
        <v>163</v>
      </c>
      <c r="C4" s="84">
        <v>0</v>
      </c>
      <c r="D4" s="84">
        <v>0</v>
      </c>
      <c r="E4" s="84">
        <v>20807705.289999999</v>
      </c>
      <c r="F4" s="85">
        <v>8389445.6500000004</v>
      </c>
      <c r="G4" s="85">
        <v>7954196.7199999997</v>
      </c>
      <c r="H4" s="85">
        <v>8224566.4499999993</v>
      </c>
      <c r="I4" s="85">
        <v>8203551.5999999996</v>
      </c>
      <c r="J4" s="84">
        <v>8218289.1799999997</v>
      </c>
      <c r="K4" s="85">
        <v>8207160.2699999996</v>
      </c>
      <c r="L4" s="85">
        <v>0</v>
      </c>
      <c r="M4" s="85">
        <v>0</v>
      </c>
      <c r="N4" s="85">
        <v>0</v>
      </c>
      <c r="O4" s="85">
        <f t="shared" ref="O4:O12" si="0">SUM(C4:N4)</f>
        <v>70004915.159999996</v>
      </c>
    </row>
    <row r="5" spans="2:15" x14ac:dyDescent="0.25">
      <c r="B5" s="86" t="s">
        <v>164</v>
      </c>
      <c r="C5" s="84">
        <f>87473.55+1270889.51+3719.1</f>
        <v>1362082.1600000001</v>
      </c>
      <c r="D5" s="84">
        <f>139501.38+325495.24+3136.25</f>
        <v>468132.87</v>
      </c>
      <c r="E5" s="84">
        <f>39184.37+548343.48+6182.6</f>
        <v>593710.44999999995</v>
      </c>
      <c r="F5" s="85">
        <v>463545.04000000004</v>
      </c>
      <c r="G5" s="85">
        <v>1063113.3</v>
      </c>
      <c r="H5" s="85">
        <v>489479.29</v>
      </c>
      <c r="I5" s="85">
        <v>64499.75</v>
      </c>
      <c r="J5" s="84">
        <v>25443.25</v>
      </c>
      <c r="K5" s="85">
        <v>55446.77</v>
      </c>
      <c r="L5" s="85">
        <v>278666.15000000002</v>
      </c>
      <c r="M5" s="85">
        <v>1243748.3899999999</v>
      </c>
      <c r="N5" s="85">
        <v>2502.4899999999898</v>
      </c>
      <c r="O5" s="85">
        <f t="shared" si="0"/>
        <v>6110369.9100000001</v>
      </c>
    </row>
    <row r="6" spans="2:15" s="69" customFormat="1" x14ac:dyDescent="0.25">
      <c r="B6" s="87"/>
      <c r="C6" s="88">
        <f>SUM(C3:C5)</f>
        <v>1408198.84</v>
      </c>
      <c r="D6" s="88">
        <f t="shared" ref="D6:O6" si="1">SUM(D3:D5)</f>
        <v>490801.61</v>
      </c>
      <c r="E6" s="88">
        <f t="shared" si="1"/>
        <v>21433999.779999997</v>
      </c>
      <c r="F6" s="88">
        <f t="shared" si="1"/>
        <v>8895880.5</v>
      </c>
      <c r="G6" s="88">
        <f t="shared" si="1"/>
        <v>9132167.0999999996</v>
      </c>
      <c r="H6" s="88">
        <f t="shared" si="1"/>
        <v>8838386.8999999985</v>
      </c>
      <c r="I6" s="88">
        <f t="shared" si="1"/>
        <v>8442724.2799999993</v>
      </c>
      <c r="J6" s="88">
        <f t="shared" si="1"/>
        <v>8481985.9499999993</v>
      </c>
      <c r="K6" s="88">
        <f t="shared" si="1"/>
        <v>8539735.7599999998</v>
      </c>
      <c r="L6" s="88">
        <f t="shared" si="1"/>
        <v>589227.08000000007</v>
      </c>
      <c r="M6" s="88">
        <f t="shared" si="1"/>
        <v>1453219.8599999999</v>
      </c>
      <c r="N6" s="88">
        <f t="shared" si="1"/>
        <v>152200.25999999998</v>
      </c>
      <c r="O6" s="88">
        <f t="shared" si="1"/>
        <v>77858527.919999987</v>
      </c>
    </row>
    <row r="7" spans="2:15" x14ac:dyDescent="0.25">
      <c r="B7" s="89"/>
      <c r="C7" s="2"/>
      <c r="D7" s="10"/>
      <c r="E7" s="10"/>
      <c r="O7" s="9"/>
    </row>
    <row r="8" spans="2:15" x14ac:dyDescent="0.25">
      <c r="B8" s="59" t="s">
        <v>165</v>
      </c>
      <c r="C8" s="83" t="s">
        <v>149</v>
      </c>
      <c r="D8" s="83" t="s">
        <v>150</v>
      </c>
      <c r="E8" s="83" t="s">
        <v>151</v>
      </c>
      <c r="F8" s="83" t="s">
        <v>152</v>
      </c>
      <c r="G8" s="83" t="s">
        <v>153</v>
      </c>
      <c r="H8" s="83" t="s">
        <v>154</v>
      </c>
      <c r="I8" s="83" t="s">
        <v>155</v>
      </c>
      <c r="J8" s="83" t="s">
        <v>156</v>
      </c>
      <c r="K8" s="83" t="s">
        <v>157</v>
      </c>
      <c r="L8" s="83" t="s">
        <v>158</v>
      </c>
      <c r="M8" s="83" t="s">
        <v>159</v>
      </c>
      <c r="N8" s="83" t="s">
        <v>160</v>
      </c>
      <c r="O8" s="83" t="s">
        <v>161</v>
      </c>
    </row>
    <row r="9" spans="2:15" x14ac:dyDescent="0.25">
      <c r="B9" s="11" t="s">
        <v>166</v>
      </c>
      <c r="C9" s="90">
        <v>892787.5</v>
      </c>
      <c r="D9" s="90">
        <v>933629.06</v>
      </c>
      <c r="E9" s="90">
        <v>1092281.42</v>
      </c>
      <c r="F9" s="3">
        <v>1046210.47</v>
      </c>
      <c r="G9" s="3">
        <v>1703292.8</v>
      </c>
      <c r="H9" s="3">
        <v>1273107.54</v>
      </c>
      <c r="I9" s="90">
        <v>1050936.8600000001</v>
      </c>
      <c r="J9" s="90">
        <v>993887.5</v>
      </c>
      <c r="K9" s="3">
        <v>967792.39</v>
      </c>
      <c r="L9" s="3">
        <v>819709.94</v>
      </c>
      <c r="M9" s="3">
        <v>1486897.0399999998</v>
      </c>
      <c r="N9" s="3">
        <v>1295135.6499999999</v>
      </c>
      <c r="O9" s="85">
        <f t="shared" si="0"/>
        <v>13555668.17</v>
      </c>
    </row>
    <row r="10" spans="2:15" x14ac:dyDescent="0.25">
      <c r="B10" s="11" t="s">
        <v>167</v>
      </c>
      <c r="C10" s="90">
        <v>605628.14</v>
      </c>
      <c r="D10" s="90">
        <v>1224302.04</v>
      </c>
      <c r="E10" s="90">
        <v>1666613.29</v>
      </c>
      <c r="F10" s="3">
        <v>795684.35</v>
      </c>
      <c r="G10" s="3">
        <v>848646.78</v>
      </c>
      <c r="H10" s="3">
        <v>1128201.57</v>
      </c>
      <c r="I10" s="90">
        <v>966443.79</v>
      </c>
      <c r="J10" s="90">
        <v>1455122.79</v>
      </c>
      <c r="K10" s="3">
        <v>620692.37</v>
      </c>
      <c r="L10" s="3">
        <v>851715.15</v>
      </c>
      <c r="M10" s="3">
        <v>1044899.1599999999</v>
      </c>
      <c r="N10" s="3">
        <v>705534.42</v>
      </c>
      <c r="O10" s="85">
        <f t="shared" si="0"/>
        <v>11913483.85</v>
      </c>
    </row>
    <row r="11" spans="2:15" x14ac:dyDescent="0.25">
      <c r="B11" s="11" t="s">
        <v>168</v>
      </c>
      <c r="C11" s="90">
        <v>194680.48</v>
      </c>
      <c r="D11" s="90">
        <v>173690.43</v>
      </c>
      <c r="E11" s="90">
        <v>445035.2</v>
      </c>
      <c r="F11" s="3">
        <v>137928.85</v>
      </c>
      <c r="G11" s="3">
        <v>97529.38</v>
      </c>
      <c r="H11" s="3">
        <v>161463.81</v>
      </c>
      <c r="I11" s="90">
        <v>147065.43</v>
      </c>
      <c r="J11" s="90">
        <v>109129.74</v>
      </c>
      <c r="K11" s="3">
        <v>196075.62</v>
      </c>
      <c r="L11" s="3">
        <v>259003.53</v>
      </c>
      <c r="M11" s="3">
        <v>121953.1899999999</v>
      </c>
      <c r="N11" s="3">
        <v>129912.13</v>
      </c>
      <c r="O11" s="85">
        <f t="shared" si="0"/>
        <v>2173467.79</v>
      </c>
    </row>
    <row r="12" spans="2:15" x14ac:dyDescent="0.25">
      <c r="B12" s="11" t="s">
        <v>164</v>
      </c>
      <c r="C12" s="90">
        <f>1794656.18+11074.48+22721.12+611890.61+78201.06</f>
        <v>2518543.4500000002</v>
      </c>
      <c r="D12" s="90">
        <f>1774469.82+2077.11+28712.57+800+383844.2+183324.23</f>
        <v>2373227.9300000002</v>
      </c>
      <c r="E12" s="90">
        <f>770322.54+21669.43+58588.07+4050+1180+1045+27243.3+290118.29+87774.28</f>
        <v>1261990.9100000001</v>
      </c>
      <c r="F12" s="3">
        <v>1290289.3400000001</v>
      </c>
      <c r="G12" s="3">
        <v>1353781.1299999997</v>
      </c>
      <c r="H12" s="3">
        <v>1315392.98</v>
      </c>
      <c r="I12" s="90">
        <f>814845.03+73523.98+32134.59+2499.03+102651.31+5497.49+616010.75+40462.61</f>
        <v>1687624.79</v>
      </c>
      <c r="J12" s="90">
        <f>646387.92+23471.68+6687.39+42704.85+5497.49+545019.49+68192.78</f>
        <v>1337961.6000000001</v>
      </c>
      <c r="K12" s="3">
        <v>1455520.2500000002</v>
      </c>
      <c r="L12" s="3">
        <v>1850174.7000000002</v>
      </c>
      <c r="M12" s="3">
        <v>1741228.3199999998</v>
      </c>
      <c r="N12" s="3">
        <v>2585470.2999999993</v>
      </c>
      <c r="O12" s="85">
        <f t="shared" si="0"/>
        <v>20771205.700000003</v>
      </c>
    </row>
    <row r="13" spans="2:15" s="69" customFormat="1" x14ac:dyDescent="0.25">
      <c r="B13" s="87"/>
      <c r="C13" s="88">
        <f>SUM(C9:C12)</f>
        <v>4211639.57</v>
      </c>
      <c r="D13" s="88">
        <f t="shared" ref="D13:O13" si="2">SUM(D9:D12)</f>
        <v>4704849.4600000009</v>
      </c>
      <c r="E13" s="88">
        <f t="shared" si="2"/>
        <v>4465920.82</v>
      </c>
      <c r="F13" s="88">
        <f t="shared" si="2"/>
        <v>3270113.01</v>
      </c>
      <c r="G13" s="88">
        <f t="shared" si="2"/>
        <v>4003250.09</v>
      </c>
      <c r="H13" s="88">
        <f t="shared" si="2"/>
        <v>3878165.9000000004</v>
      </c>
      <c r="I13" s="88">
        <f t="shared" si="2"/>
        <v>3852070.87</v>
      </c>
      <c r="J13" s="88">
        <f t="shared" si="2"/>
        <v>3896101.6300000004</v>
      </c>
      <c r="K13" s="88">
        <f t="shared" si="2"/>
        <v>3240080.63</v>
      </c>
      <c r="L13" s="88">
        <f t="shared" si="2"/>
        <v>3780603.3200000003</v>
      </c>
      <c r="M13" s="88">
        <f t="shared" si="2"/>
        <v>4394977.709999999</v>
      </c>
      <c r="N13" s="88">
        <f t="shared" si="2"/>
        <v>4716052.4999999991</v>
      </c>
      <c r="O13" s="88">
        <f t="shared" si="2"/>
        <v>48413825.510000005</v>
      </c>
    </row>
    <row r="14" spans="2:15" x14ac:dyDescent="0.25">
      <c r="N14" s="81"/>
    </row>
    <row r="15" spans="2:15" x14ac:dyDescent="0.25">
      <c r="J15" s="81"/>
      <c r="K15" s="81"/>
      <c r="M15" s="81"/>
      <c r="N15" s="91"/>
    </row>
    <row r="20" spans="12:12" x14ac:dyDescent="0.25">
      <c r="L20" s="8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D139"/>
  <sheetViews>
    <sheetView showGridLines="0" tabSelected="1" view="pageBreakPreview" topLeftCell="A84" zoomScale="70" zoomScaleNormal="70" zoomScaleSheetLayoutView="70" zoomScalePageLayoutView="55" workbookViewId="0"/>
  </sheetViews>
  <sheetFormatPr defaultColWidth="41.7109375" defaultRowHeight="15" x14ac:dyDescent="0.25"/>
  <cols>
    <col min="1" max="1" width="141.7109375" customWidth="1"/>
    <col min="2" max="2" width="45.85546875" customWidth="1"/>
    <col min="3" max="3" width="70.7109375" customWidth="1"/>
    <col min="4" max="4" width="41.7109375" style="1" customWidth="1"/>
  </cols>
  <sheetData>
    <row r="1" spans="1:4" ht="84.75" customHeight="1" x14ac:dyDescent="0.25"/>
    <row r="2" spans="1:4" x14ac:dyDescent="0.25">
      <c r="A2" s="98" t="s">
        <v>0</v>
      </c>
      <c r="B2" s="99"/>
      <c r="C2" s="1"/>
      <c r="D2"/>
    </row>
    <row r="3" spans="1:4" x14ac:dyDescent="0.25">
      <c r="A3" s="100"/>
      <c r="B3" s="101"/>
      <c r="C3" s="1"/>
      <c r="D3"/>
    </row>
    <row r="4" spans="1:4" x14ac:dyDescent="0.25">
      <c r="A4" s="100"/>
      <c r="B4" s="101"/>
      <c r="C4" s="1"/>
      <c r="D4"/>
    </row>
    <row r="5" spans="1:4" x14ac:dyDescent="0.25">
      <c r="A5" s="100"/>
      <c r="B5" s="101"/>
      <c r="C5" s="1"/>
      <c r="D5"/>
    </row>
    <row r="6" spans="1:4" x14ac:dyDescent="0.25">
      <c r="A6" s="100"/>
      <c r="B6" s="101"/>
      <c r="C6" s="1"/>
      <c r="D6"/>
    </row>
    <row r="7" spans="1:4" x14ac:dyDescent="0.25">
      <c r="A7" s="102"/>
      <c r="B7" s="103"/>
      <c r="C7" s="5"/>
      <c r="D7"/>
    </row>
    <row r="8" spans="1:4" ht="23.25" customHeight="1" x14ac:dyDescent="0.25">
      <c r="A8" s="104" t="s">
        <v>54</v>
      </c>
      <c r="B8" s="104"/>
      <c r="C8" s="5"/>
      <c r="D8"/>
    </row>
    <row r="9" spans="1:4" ht="23.25" customHeight="1" x14ac:dyDescent="0.25">
      <c r="A9" s="104"/>
      <c r="B9" s="104"/>
      <c r="C9" s="5"/>
      <c r="D9"/>
    </row>
    <row r="10" spans="1:4" x14ac:dyDescent="0.25">
      <c r="A10" s="106" t="s">
        <v>47</v>
      </c>
      <c r="B10" s="107"/>
      <c r="C10" s="1"/>
      <c r="D10"/>
    </row>
    <row r="11" spans="1:4" x14ac:dyDescent="0.25">
      <c r="A11" s="25" t="s">
        <v>46</v>
      </c>
      <c r="B11" s="13"/>
      <c r="C11" s="1"/>
      <c r="D11"/>
    </row>
    <row r="12" spans="1:4" x14ac:dyDescent="0.25">
      <c r="A12" s="108" t="s">
        <v>44</v>
      </c>
      <c r="B12" s="109"/>
      <c r="D12"/>
    </row>
    <row r="13" spans="1:4" x14ac:dyDescent="0.25">
      <c r="A13" s="51" t="s">
        <v>45</v>
      </c>
      <c r="B13" s="52"/>
      <c r="C13" s="1"/>
      <c r="D13"/>
    </row>
    <row r="14" spans="1:4" x14ac:dyDescent="0.25">
      <c r="A14" s="110" t="s">
        <v>48</v>
      </c>
      <c r="B14" s="111"/>
      <c r="C14" s="1"/>
      <c r="D14"/>
    </row>
    <row r="15" spans="1:4" x14ac:dyDescent="0.25">
      <c r="A15" s="61" t="s">
        <v>59</v>
      </c>
      <c r="B15" s="62"/>
      <c r="C15" s="1"/>
      <c r="D15"/>
    </row>
    <row r="16" spans="1:4" x14ac:dyDescent="0.25">
      <c r="A16" s="51" t="s">
        <v>49</v>
      </c>
      <c r="B16" s="51"/>
      <c r="D16"/>
    </row>
    <row r="17" spans="1:4" x14ac:dyDescent="0.25">
      <c r="A17" s="108" t="s">
        <v>50</v>
      </c>
      <c r="B17" s="109"/>
      <c r="C17" s="1"/>
      <c r="D17"/>
    </row>
    <row r="18" spans="1:4" x14ac:dyDescent="0.25">
      <c r="A18" s="51"/>
      <c r="B18" s="52"/>
      <c r="C18" s="1"/>
      <c r="D18"/>
    </row>
    <row r="19" spans="1:4" s="2" customFormat="1" x14ac:dyDescent="0.25">
      <c r="A19" s="53" t="s">
        <v>60</v>
      </c>
      <c r="B19" s="64">
        <v>8931696.7200000007</v>
      </c>
      <c r="C19" s="4"/>
    </row>
    <row r="20" spans="1:4" s="2" customFormat="1" x14ac:dyDescent="0.25">
      <c r="A20" s="63" t="s">
        <v>40</v>
      </c>
      <c r="B20" s="65">
        <v>0</v>
      </c>
      <c r="C20" s="4"/>
    </row>
    <row r="21" spans="1:4" s="2" customFormat="1" x14ac:dyDescent="0.25">
      <c r="A21" s="14"/>
      <c r="B21" s="15"/>
      <c r="C21" s="4"/>
    </row>
    <row r="22" spans="1:4" ht="26.25" x14ac:dyDescent="0.25">
      <c r="A22" s="112" t="s">
        <v>41</v>
      </c>
      <c r="B22" s="113"/>
      <c r="D22"/>
    </row>
    <row r="23" spans="1:4" x14ac:dyDescent="0.25">
      <c r="A23" s="35" t="s">
        <v>106</v>
      </c>
      <c r="B23" s="57" t="s">
        <v>1</v>
      </c>
      <c r="D23"/>
    </row>
    <row r="24" spans="1:4" x14ac:dyDescent="0.25">
      <c r="A24" s="21" t="s">
        <v>6</v>
      </c>
      <c r="B24" s="34"/>
      <c r="D24"/>
    </row>
    <row r="25" spans="1:4" x14ac:dyDescent="0.25">
      <c r="A25" s="55" t="s">
        <v>51</v>
      </c>
      <c r="B25" s="56">
        <f>SUM(B26)</f>
        <v>60.900000000000098</v>
      </c>
      <c r="D25"/>
    </row>
    <row r="26" spans="1:4" x14ac:dyDescent="0.25">
      <c r="A26" s="54" t="s">
        <v>65</v>
      </c>
      <c r="B26" s="66">
        <v>60.900000000000098</v>
      </c>
      <c r="D26"/>
    </row>
    <row r="27" spans="1:4" x14ac:dyDescent="0.25">
      <c r="A27" s="55" t="s">
        <v>52</v>
      </c>
      <c r="B27" s="56">
        <f>SUM(B28:B32)</f>
        <v>12016928.609999999</v>
      </c>
      <c r="D27"/>
    </row>
    <row r="28" spans="1:4" x14ac:dyDescent="0.25">
      <c r="A28" s="54" t="s">
        <v>53</v>
      </c>
      <c r="B28" s="66">
        <v>5626.5000000009204</v>
      </c>
      <c r="D28"/>
    </row>
    <row r="29" spans="1:4" x14ac:dyDescent="0.25">
      <c r="A29" s="54" t="s">
        <v>64</v>
      </c>
      <c r="B29" s="66">
        <v>7581669.3499999996</v>
      </c>
      <c r="D29"/>
    </row>
    <row r="30" spans="1:4" x14ac:dyDescent="0.25">
      <c r="A30" s="54" t="s">
        <v>62</v>
      </c>
      <c r="B30" s="66">
        <v>2877681.13</v>
      </c>
      <c r="D30"/>
    </row>
    <row r="31" spans="1:4" x14ac:dyDescent="0.25">
      <c r="A31" s="24" t="s">
        <v>124</v>
      </c>
      <c r="B31" s="66">
        <v>-3.90000000031432</v>
      </c>
      <c r="D31"/>
    </row>
    <row r="32" spans="1:4" x14ac:dyDescent="0.25">
      <c r="A32" s="24" t="s">
        <v>123</v>
      </c>
      <c r="B32" s="66">
        <v>1551955.53</v>
      </c>
      <c r="D32"/>
    </row>
    <row r="33" spans="1:4" x14ac:dyDescent="0.25">
      <c r="A33" s="55" t="s">
        <v>66</v>
      </c>
      <c r="B33" s="56">
        <f>SUM(B34)</f>
        <v>17447013.550000001</v>
      </c>
      <c r="D33"/>
    </row>
    <row r="34" spans="1:4" x14ac:dyDescent="0.25">
      <c r="A34" s="54" t="s">
        <v>63</v>
      </c>
      <c r="B34" s="66">
        <v>17447013.550000001</v>
      </c>
      <c r="D34"/>
    </row>
    <row r="35" spans="1:4" x14ac:dyDescent="0.25">
      <c r="A35" s="23" t="s">
        <v>4</v>
      </c>
      <c r="B35" s="41">
        <f>SUM(B25,B27,B33)</f>
        <v>29464003.060000002</v>
      </c>
      <c r="C35" s="8"/>
      <c r="D35"/>
    </row>
    <row r="36" spans="1:4" x14ac:dyDescent="0.25">
      <c r="A36" s="24"/>
      <c r="B36" s="22"/>
      <c r="C36" s="8"/>
      <c r="D36"/>
    </row>
    <row r="37" spans="1:4" x14ac:dyDescent="0.25">
      <c r="A37" s="21" t="s">
        <v>5</v>
      </c>
      <c r="B37" s="21"/>
      <c r="C37" s="6"/>
      <c r="D37"/>
    </row>
    <row r="38" spans="1:4" s="69" customFormat="1" x14ac:dyDescent="0.25">
      <c r="A38" s="67" t="s">
        <v>7</v>
      </c>
      <c r="B38" s="43">
        <f>SUM(B39)</f>
        <v>0</v>
      </c>
      <c r="C38" s="68"/>
    </row>
    <row r="39" spans="1:4" x14ac:dyDescent="0.25">
      <c r="A39" s="24" t="s">
        <v>67</v>
      </c>
      <c r="B39" s="66">
        <v>0</v>
      </c>
      <c r="C39" s="8"/>
      <c r="D39"/>
    </row>
    <row r="40" spans="1:4" s="69" customFormat="1" x14ac:dyDescent="0.25">
      <c r="A40" s="67" t="s">
        <v>8</v>
      </c>
      <c r="B40" s="43">
        <v>0</v>
      </c>
      <c r="C40" s="68"/>
    </row>
    <row r="41" spans="1:4" s="69" customFormat="1" x14ac:dyDescent="0.25">
      <c r="A41" s="70" t="s">
        <v>96</v>
      </c>
      <c r="B41" s="43">
        <f>SUM(B42:B44)</f>
        <v>13921.119999999999</v>
      </c>
      <c r="C41" s="68"/>
    </row>
    <row r="42" spans="1:4" x14ac:dyDescent="0.25">
      <c r="A42" s="54" t="s">
        <v>69</v>
      </c>
      <c r="B42" s="75">
        <v>3335.24</v>
      </c>
      <c r="C42" s="8"/>
      <c r="D42"/>
    </row>
    <row r="43" spans="1:4" x14ac:dyDescent="0.25">
      <c r="A43" s="54" t="s">
        <v>70</v>
      </c>
      <c r="B43" s="66">
        <v>8787.16</v>
      </c>
      <c r="C43" s="8"/>
      <c r="D43"/>
    </row>
    <row r="44" spans="1:4" x14ac:dyDescent="0.25">
      <c r="A44" s="24" t="s">
        <v>71</v>
      </c>
      <c r="B44" s="66">
        <v>1798.72</v>
      </c>
      <c r="C44" s="8"/>
      <c r="D44"/>
    </row>
    <row r="45" spans="1:4" s="69" customFormat="1" x14ac:dyDescent="0.25">
      <c r="A45" s="70" t="s">
        <v>109</v>
      </c>
      <c r="B45" s="43">
        <f>SUM(B46)</f>
        <v>8747.6200000000008</v>
      </c>
      <c r="C45" s="78"/>
    </row>
    <row r="46" spans="1:4" x14ac:dyDescent="0.25">
      <c r="A46" s="24" t="s">
        <v>95</v>
      </c>
      <c r="B46" s="66">
        <v>8747.6200000000008</v>
      </c>
      <c r="C46" s="8"/>
      <c r="D46"/>
    </row>
    <row r="47" spans="1:4" s="69" customFormat="1" x14ac:dyDescent="0.25">
      <c r="A47" s="70" t="s">
        <v>97</v>
      </c>
      <c r="B47" s="43">
        <f>SUM(B48:B50)</f>
        <v>468132.87</v>
      </c>
      <c r="C47" s="68"/>
    </row>
    <row r="48" spans="1:4" x14ac:dyDescent="0.25">
      <c r="A48" s="71" t="s">
        <v>92</v>
      </c>
      <c r="B48" s="66">
        <v>139501.38</v>
      </c>
      <c r="C48" s="9"/>
      <c r="D48"/>
    </row>
    <row r="49" spans="1:3" customFormat="1" x14ac:dyDescent="0.25">
      <c r="A49" s="71" t="s">
        <v>93</v>
      </c>
      <c r="B49" s="66">
        <v>325495.24</v>
      </c>
      <c r="C49" s="9"/>
    </row>
    <row r="50" spans="1:3" customFormat="1" x14ac:dyDescent="0.25">
      <c r="A50" s="71" t="s">
        <v>94</v>
      </c>
      <c r="B50" s="75">
        <v>3136.25</v>
      </c>
      <c r="C50" s="9"/>
    </row>
    <row r="51" spans="1:3" customFormat="1" x14ac:dyDescent="0.25">
      <c r="A51" s="26" t="s">
        <v>9</v>
      </c>
      <c r="B51" s="42">
        <f>SUM(B38,B40,B41,B45,B47)</f>
        <v>490801.61</v>
      </c>
      <c r="C51" s="10"/>
    </row>
    <row r="52" spans="1:3" customFormat="1" x14ac:dyDescent="0.25">
      <c r="A52" s="27"/>
      <c r="B52" s="3"/>
      <c r="C52" s="10"/>
    </row>
    <row r="53" spans="1:3" customFormat="1" x14ac:dyDescent="0.25">
      <c r="A53" s="28" t="s">
        <v>10</v>
      </c>
      <c r="B53" s="16"/>
      <c r="C53" s="10"/>
    </row>
    <row r="54" spans="1:3" s="69" customFormat="1" x14ac:dyDescent="0.25">
      <c r="A54" s="67" t="s">
        <v>68</v>
      </c>
      <c r="B54" s="43">
        <f>SUM(B55:B58)</f>
        <v>4611856.3</v>
      </c>
      <c r="C54" s="72"/>
    </row>
    <row r="55" spans="1:3" customFormat="1" x14ac:dyDescent="0.25">
      <c r="A55" s="54" t="s">
        <v>72</v>
      </c>
      <c r="B55" s="75">
        <v>129378.62</v>
      </c>
      <c r="C55" s="10"/>
    </row>
    <row r="56" spans="1:3" customFormat="1" x14ac:dyDescent="0.25">
      <c r="A56" s="54" t="s">
        <v>73</v>
      </c>
      <c r="B56" s="76">
        <v>1376430.23</v>
      </c>
      <c r="C56" s="10"/>
    </row>
    <row r="57" spans="1:3" customFormat="1" x14ac:dyDescent="0.25">
      <c r="A57" s="24" t="s">
        <v>74</v>
      </c>
      <c r="B57" s="75">
        <v>13407.93</v>
      </c>
      <c r="C57" s="10"/>
    </row>
    <row r="58" spans="1:3" customFormat="1" x14ac:dyDescent="0.25">
      <c r="A58" s="24" t="s">
        <v>75</v>
      </c>
      <c r="B58" s="76">
        <v>3092639.52</v>
      </c>
      <c r="C58" s="10"/>
    </row>
    <row r="59" spans="1:3" customFormat="1" x14ac:dyDescent="0.25">
      <c r="A59" s="26" t="s">
        <v>81</v>
      </c>
      <c r="B59" s="43">
        <f>B54</f>
        <v>4611856.3</v>
      </c>
      <c r="C59" s="10"/>
    </row>
    <row r="60" spans="1:3" s="38" customFormat="1" x14ac:dyDescent="0.25">
      <c r="A60" s="25"/>
      <c r="B60" s="36"/>
      <c r="C60" s="37"/>
    </row>
    <row r="61" spans="1:3" customFormat="1" x14ac:dyDescent="0.25">
      <c r="A61" s="29" t="s">
        <v>11</v>
      </c>
      <c r="B61" s="30"/>
      <c r="C61" s="4"/>
    </row>
    <row r="62" spans="1:3" s="69" customFormat="1" x14ac:dyDescent="0.25">
      <c r="A62" s="59" t="s">
        <v>80</v>
      </c>
      <c r="B62" s="73">
        <f>SUM(B63:B66)</f>
        <v>376567.41000000003</v>
      </c>
      <c r="C62" s="74"/>
    </row>
    <row r="63" spans="1:3" customFormat="1" x14ac:dyDescent="0.25">
      <c r="A63" s="54" t="s">
        <v>76</v>
      </c>
      <c r="B63" s="76">
        <v>144166.14000000001</v>
      </c>
      <c r="C63" s="10"/>
    </row>
    <row r="64" spans="1:3" customFormat="1" x14ac:dyDescent="0.25">
      <c r="A64" s="54" t="s">
        <v>77</v>
      </c>
      <c r="B64" s="75">
        <v>270</v>
      </c>
      <c r="C64" s="10"/>
    </row>
    <row r="65" spans="1:3" customFormat="1" x14ac:dyDescent="0.25">
      <c r="A65" s="24" t="s">
        <v>78</v>
      </c>
      <c r="B65" s="76">
        <v>232131.27</v>
      </c>
      <c r="C65" s="10"/>
    </row>
    <row r="66" spans="1:3" customFormat="1" x14ac:dyDescent="0.25">
      <c r="A66" s="24" t="s">
        <v>79</v>
      </c>
      <c r="B66" s="76">
        <v>0</v>
      </c>
      <c r="C66" s="10"/>
    </row>
    <row r="67" spans="1:3" customFormat="1" x14ac:dyDescent="0.25">
      <c r="A67" s="28" t="s">
        <v>82</v>
      </c>
      <c r="B67" s="46">
        <f>B62</f>
        <v>376567.41000000003</v>
      </c>
      <c r="C67" s="4"/>
    </row>
    <row r="68" spans="1:3" s="38" customFormat="1" x14ac:dyDescent="0.25">
      <c r="A68" s="25"/>
      <c r="B68" s="36"/>
      <c r="C68" s="37"/>
    </row>
    <row r="69" spans="1:3" customFormat="1" x14ac:dyDescent="0.25">
      <c r="A69" s="28" t="s">
        <v>12</v>
      </c>
      <c r="B69" s="17"/>
      <c r="C69" s="4"/>
    </row>
    <row r="70" spans="1:3" customFormat="1" x14ac:dyDescent="0.25">
      <c r="A70" s="28" t="s">
        <v>13</v>
      </c>
      <c r="B70" s="28"/>
      <c r="C70" s="6"/>
    </row>
    <row r="71" spans="1:3" customFormat="1" x14ac:dyDescent="0.25">
      <c r="A71" s="59" t="s">
        <v>14</v>
      </c>
      <c r="B71" s="43">
        <v>933629.06</v>
      </c>
      <c r="C71" s="9"/>
    </row>
    <row r="72" spans="1:3" customFormat="1" x14ac:dyDescent="0.25">
      <c r="A72" s="27" t="s">
        <v>15</v>
      </c>
      <c r="B72" s="43">
        <v>1224302.04</v>
      </c>
      <c r="C72" s="9"/>
    </row>
    <row r="73" spans="1:3" customFormat="1" x14ac:dyDescent="0.25">
      <c r="A73" s="27" t="s">
        <v>31</v>
      </c>
      <c r="B73" s="43">
        <v>1774469.82</v>
      </c>
      <c r="C73" s="9"/>
    </row>
    <row r="74" spans="1:3" customFormat="1" x14ac:dyDescent="0.25">
      <c r="A74" s="59" t="s">
        <v>30</v>
      </c>
      <c r="B74" s="43">
        <v>0</v>
      </c>
      <c r="C74" s="9"/>
    </row>
    <row r="75" spans="1:3" customFormat="1" x14ac:dyDescent="0.25">
      <c r="A75" s="59" t="s">
        <v>32</v>
      </c>
      <c r="B75" s="43">
        <v>173690.43</v>
      </c>
      <c r="C75" s="9"/>
    </row>
    <row r="76" spans="1:3" customFormat="1" x14ac:dyDescent="0.25">
      <c r="A76" s="59" t="s">
        <v>33</v>
      </c>
      <c r="B76" s="43">
        <f>SUM(B77:B78)</f>
        <v>383844.2</v>
      </c>
      <c r="C76" s="9"/>
    </row>
    <row r="77" spans="1:3" customFormat="1" x14ac:dyDescent="0.25">
      <c r="A77" s="60" t="s">
        <v>55</v>
      </c>
      <c r="B77" s="76">
        <v>383844.2</v>
      </c>
      <c r="C77" s="9"/>
    </row>
    <row r="78" spans="1:3" customFormat="1" x14ac:dyDescent="0.25">
      <c r="A78" s="60" t="s">
        <v>56</v>
      </c>
      <c r="B78" s="76">
        <v>0</v>
      </c>
      <c r="C78" s="9"/>
    </row>
    <row r="79" spans="1:3" customFormat="1" ht="30" x14ac:dyDescent="0.25">
      <c r="A79" s="59" t="s">
        <v>34</v>
      </c>
      <c r="B79" s="43">
        <v>0</v>
      </c>
      <c r="C79" s="9"/>
    </row>
    <row r="80" spans="1:3" customFormat="1" x14ac:dyDescent="0.25">
      <c r="A80" s="58" t="s">
        <v>35</v>
      </c>
      <c r="B80" s="43">
        <f>SUM(B81:B85)</f>
        <v>218050.16</v>
      </c>
      <c r="C80" s="9"/>
    </row>
    <row r="81" spans="1:3" customFormat="1" x14ac:dyDescent="0.25">
      <c r="A81" s="60" t="s">
        <v>57</v>
      </c>
      <c r="B81" s="76">
        <v>2077.11</v>
      </c>
      <c r="C81" s="9"/>
    </row>
    <row r="82" spans="1:3" customFormat="1" x14ac:dyDescent="0.25">
      <c r="A82" s="60" t="s">
        <v>100</v>
      </c>
      <c r="B82" s="76">
        <v>28712.57</v>
      </c>
      <c r="C82" s="9"/>
    </row>
    <row r="83" spans="1:3" customFormat="1" x14ac:dyDescent="0.25">
      <c r="A83" s="60" t="s">
        <v>101</v>
      </c>
      <c r="B83" s="76">
        <v>800</v>
      </c>
      <c r="C83" s="9"/>
    </row>
    <row r="84" spans="1:3" customFormat="1" x14ac:dyDescent="0.25">
      <c r="A84" s="60" t="s">
        <v>102</v>
      </c>
      <c r="B84" s="76">
        <v>3136.25</v>
      </c>
      <c r="C84" s="9"/>
    </row>
    <row r="85" spans="1:3" customFormat="1" x14ac:dyDescent="0.25">
      <c r="A85" s="60" t="s">
        <v>103</v>
      </c>
      <c r="B85" s="76">
        <v>183324.23</v>
      </c>
      <c r="C85" s="9"/>
    </row>
    <row r="86" spans="1:3" customFormat="1" x14ac:dyDescent="0.25">
      <c r="A86" s="60"/>
      <c r="B86" s="76"/>
      <c r="C86" s="9"/>
    </row>
    <row r="87" spans="1:3" customFormat="1" x14ac:dyDescent="0.25">
      <c r="A87" s="25" t="s">
        <v>38</v>
      </c>
      <c r="B87" s="44">
        <f>SUM(B71,B72,B73,B74,B75,B76,B79,B80)</f>
        <v>4707985.71</v>
      </c>
      <c r="C87" s="9"/>
    </row>
    <row r="88" spans="1:3" customFormat="1" x14ac:dyDescent="0.25">
      <c r="A88" s="25"/>
      <c r="B88" s="18"/>
      <c r="C88" s="9"/>
    </row>
    <row r="89" spans="1:3" customFormat="1" x14ac:dyDescent="0.25">
      <c r="A89" s="28" t="s">
        <v>16</v>
      </c>
      <c r="B89" s="28"/>
      <c r="C89" s="10"/>
    </row>
    <row r="90" spans="1:3" customFormat="1" x14ac:dyDescent="0.25">
      <c r="A90" s="11" t="s">
        <v>17</v>
      </c>
      <c r="B90" s="76">
        <v>0</v>
      </c>
      <c r="C90" s="10"/>
    </row>
    <row r="91" spans="1:3" customFormat="1" x14ac:dyDescent="0.25">
      <c r="A91" s="11" t="s">
        <v>18</v>
      </c>
      <c r="B91" s="76">
        <v>0</v>
      </c>
      <c r="C91" s="10"/>
    </row>
    <row r="92" spans="1:3" customFormat="1" x14ac:dyDescent="0.25">
      <c r="A92" s="11" t="s">
        <v>19</v>
      </c>
      <c r="B92" s="76">
        <v>0</v>
      </c>
      <c r="C92" s="10"/>
    </row>
    <row r="93" spans="1:3" customFormat="1" x14ac:dyDescent="0.25">
      <c r="A93" s="11" t="s">
        <v>36</v>
      </c>
      <c r="B93" s="76">
        <v>0</v>
      </c>
      <c r="C93" s="10"/>
    </row>
    <row r="94" spans="1:3" customFormat="1" x14ac:dyDescent="0.25">
      <c r="A94" s="70" t="s">
        <v>43</v>
      </c>
      <c r="B94" s="80">
        <f>B90+B91+B92+B93</f>
        <v>0</v>
      </c>
      <c r="C94" s="4"/>
    </row>
    <row r="95" spans="1:3" customFormat="1" ht="14.25" customHeight="1" x14ac:dyDescent="0.25">
      <c r="A95" s="25" t="s">
        <v>42</v>
      </c>
      <c r="B95" s="42">
        <f>B87+B94</f>
        <v>4707985.71</v>
      </c>
      <c r="C95" s="4"/>
    </row>
    <row r="96" spans="1:3" customFormat="1" x14ac:dyDescent="0.25">
      <c r="A96" s="25"/>
      <c r="B96" s="3"/>
      <c r="C96" s="4"/>
    </row>
    <row r="97" spans="1:4" x14ac:dyDescent="0.25">
      <c r="A97" s="29" t="s">
        <v>20</v>
      </c>
      <c r="B97" s="30"/>
      <c r="C97" s="4"/>
      <c r="D97"/>
    </row>
    <row r="98" spans="1:4" x14ac:dyDescent="0.25">
      <c r="A98" s="11" t="s">
        <v>21</v>
      </c>
      <c r="B98" s="3">
        <v>0</v>
      </c>
      <c r="C98" s="10"/>
      <c r="D98"/>
    </row>
    <row r="99" spans="1:4" x14ac:dyDescent="0.25">
      <c r="A99" s="11" t="s">
        <v>22</v>
      </c>
      <c r="B99" s="12">
        <v>0</v>
      </c>
      <c r="C99" s="1"/>
      <c r="D99"/>
    </row>
    <row r="100" spans="1:4" x14ac:dyDescent="0.25">
      <c r="A100" s="31" t="s">
        <v>23</v>
      </c>
      <c r="B100" s="47">
        <f>B98+B99</f>
        <v>0</v>
      </c>
      <c r="C100" s="1"/>
      <c r="D100"/>
    </row>
    <row r="101" spans="1:4" s="38" customFormat="1" x14ac:dyDescent="0.25">
      <c r="A101" s="105"/>
      <c r="B101" s="105"/>
      <c r="C101" s="39"/>
    </row>
    <row r="102" spans="1:4" x14ac:dyDescent="0.25">
      <c r="A102" s="21" t="s">
        <v>105</v>
      </c>
      <c r="B102" s="33"/>
      <c r="C102" s="8"/>
      <c r="D102"/>
    </row>
    <row r="103" spans="1:4" s="69" customFormat="1" x14ac:dyDescent="0.25">
      <c r="A103" s="77" t="s">
        <v>24</v>
      </c>
      <c r="B103" s="45">
        <f>SUM(B104)</f>
        <v>14.56</v>
      </c>
      <c r="C103" s="78"/>
    </row>
    <row r="104" spans="1:4" x14ac:dyDescent="0.25">
      <c r="A104" s="54" t="s">
        <v>83</v>
      </c>
      <c r="B104" s="66">
        <v>14.56</v>
      </c>
      <c r="C104" s="8"/>
      <c r="D104"/>
    </row>
    <row r="105" spans="1:4" s="69" customFormat="1" x14ac:dyDescent="0.25">
      <c r="A105" s="77" t="s">
        <v>87</v>
      </c>
      <c r="B105" s="45">
        <f>SUM(B106:B110)</f>
        <v>10883682.75</v>
      </c>
      <c r="C105" s="78"/>
    </row>
    <row r="106" spans="1:4" x14ac:dyDescent="0.25">
      <c r="A106" s="54" t="s">
        <v>84</v>
      </c>
      <c r="B106" s="66">
        <v>1136.25</v>
      </c>
      <c r="C106" s="8"/>
      <c r="D106"/>
    </row>
    <row r="107" spans="1:4" x14ac:dyDescent="0.25">
      <c r="A107" s="54" t="s">
        <v>85</v>
      </c>
      <c r="B107" s="66">
        <v>6214278.2800000003</v>
      </c>
      <c r="C107" s="8"/>
      <c r="D107"/>
    </row>
    <row r="108" spans="1:4" x14ac:dyDescent="0.25">
      <c r="A108" s="54" t="s">
        <v>86</v>
      </c>
      <c r="B108" s="66">
        <v>2895790.69</v>
      </c>
      <c r="C108" s="8"/>
      <c r="D108"/>
    </row>
    <row r="109" spans="1:4" x14ac:dyDescent="0.25">
      <c r="A109" s="24" t="s">
        <v>125</v>
      </c>
      <c r="B109" s="66">
        <v>-0.06</v>
      </c>
      <c r="C109" s="8"/>
      <c r="D109"/>
    </row>
    <row r="110" spans="1:4" x14ac:dyDescent="0.25">
      <c r="A110" s="24" t="s">
        <v>122</v>
      </c>
      <c r="B110" s="66">
        <v>1772477.59</v>
      </c>
      <c r="C110" s="8"/>
      <c r="D110"/>
    </row>
    <row r="111" spans="1:4" s="69" customFormat="1" x14ac:dyDescent="0.25">
      <c r="A111" s="77" t="s">
        <v>88</v>
      </c>
      <c r="B111" s="45">
        <f>B112</f>
        <v>14363121.65</v>
      </c>
      <c r="C111" s="78"/>
    </row>
    <row r="112" spans="1:4" x14ac:dyDescent="0.25">
      <c r="A112" s="54" t="s">
        <v>89</v>
      </c>
      <c r="B112" s="66">
        <v>14363121.65</v>
      </c>
      <c r="C112" s="8"/>
      <c r="D112"/>
    </row>
    <row r="113" spans="1:4" x14ac:dyDescent="0.25">
      <c r="A113" s="31" t="s">
        <v>91</v>
      </c>
      <c r="B113" s="45">
        <f>SUM(B111,B105,B103)</f>
        <v>25246818.959999997</v>
      </c>
      <c r="C113" s="8"/>
      <c r="D113"/>
    </row>
    <row r="114" spans="1:4" x14ac:dyDescent="0.25">
      <c r="A114" s="31" t="s">
        <v>39</v>
      </c>
      <c r="B114" s="45">
        <f>(B35+B51)-(B95+B100)</f>
        <v>25246818.960000001</v>
      </c>
      <c r="C114" s="8"/>
      <c r="D114"/>
    </row>
    <row r="115" spans="1:4" x14ac:dyDescent="0.25">
      <c r="A115" s="19" t="s">
        <v>3</v>
      </c>
      <c r="B115" s="20"/>
      <c r="C115" s="1"/>
    </row>
    <row r="116" spans="1:4" x14ac:dyDescent="0.25">
      <c r="A116" s="48" t="s">
        <v>28</v>
      </c>
      <c r="B116" s="49"/>
      <c r="C116" s="1"/>
    </row>
    <row r="117" spans="1:4" x14ac:dyDescent="0.25">
      <c r="A117" s="79" t="s">
        <v>26</v>
      </c>
      <c r="B117" s="45">
        <f>519467.94+21785.47+9897.32+138924.22+80268.03</f>
        <v>770342.98</v>
      </c>
      <c r="C117" s="1"/>
    </row>
    <row r="118" spans="1:4" x14ac:dyDescent="0.25">
      <c r="A118" s="79" t="s">
        <v>27</v>
      </c>
      <c r="B118" s="45">
        <v>0</v>
      </c>
      <c r="C118" s="1"/>
    </row>
    <row r="119" spans="1:4" x14ac:dyDescent="0.25">
      <c r="A119" s="79" t="s">
        <v>98</v>
      </c>
      <c r="B119" s="45">
        <f>SUM(B120:B121)</f>
        <v>25169.559999999998</v>
      </c>
      <c r="C119" s="1"/>
    </row>
    <row r="120" spans="1:4" x14ac:dyDescent="0.25">
      <c r="A120" s="40" t="s">
        <v>99</v>
      </c>
      <c r="B120" s="32">
        <v>2276.19</v>
      </c>
      <c r="C120" s="1"/>
    </row>
    <row r="121" spans="1:4" x14ac:dyDescent="0.25">
      <c r="A121" s="40" t="s">
        <v>104</v>
      </c>
      <c r="B121" s="32">
        <f>17272.41+5620.96</f>
        <v>22893.37</v>
      </c>
      <c r="C121" s="1"/>
    </row>
    <row r="122" spans="1:4" x14ac:dyDescent="0.25">
      <c r="A122" s="48" t="s">
        <v>29</v>
      </c>
      <c r="B122" s="50">
        <f>B117+B118+B119</f>
        <v>795512.54</v>
      </c>
      <c r="C122" s="81"/>
    </row>
    <row r="123" spans="1:4" x14ac:dyDescent="0.25">
      <c r="A123" s="92" t="s">
        <v>25</v>
      </c>
      <c r="B123" s="93"/>
    </row>
    <row r="124" spans="1:4" x14ac:dyDescent="0.25">
      <c r="A124" s="94"/>
      <c r="B124" s="95"/>
    </row>
    <row r="125" spans="1:4" x14ac:dyDescent="0.25">
      <c r="A125" s="96"/>
      <c r="B125" s="97"/>
    </row>
    <row r="126" spans="1:4" x14ac:dyDescent="0.25">
      <c r="A126" t="s">
        <v>37</v>
      </c>
    </row>
    <row r="128" spans="1:4" x14ac:dyDescent="0.25">
      <c r="A128" t="s">
        <v>2</v>
      </c>
    </row>
    <row r="139" spans="2:2" x14ac:dyDescent="0.25">
      <c r="B139" s="69"/>
    </row>
  </sheetData>
  <mergeCells count="9">
    <mergeCell ref="A22:B22"/>
    <mergeCell ref="A101:B101"/>
    <mergeCell ref="A123:B125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landscape" r:id="rId1"/>
  <rowBreaks count="1" manualBreakCount="1">
    <brk id="88" max="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D141"/>
  <sheetViews>
    <sheetView showGridLines="0" tabSelected="1" view="pageBreakPreview" zoomScale="55" zoomScaleNormal="70" zoomScaleSheetLayoutView="55" zoomScalePageLayoutView="55" workbookViewId="0"/>
  </sheetViews>
  <sheetFormatPr defaultColWidth="41.7109375" defaultRowHeight="15" x14ac:dyDescent="0.25"/>
  <cols>
    <col min="1" max="1" width="141.7109375" customWidth="1"/>
    <col min="2" max="2" width="45.85546875" customWidth="1"/>
    <col min="3" max="3" width="70.7109375" customWidth="1"/>
    <col min="4" max="4" width="41.7109375" style="1" customWidth="1"/>
  </cols>
  <sheetData>
    <row r="1" spans="1:4" ht="84.75" customHeight="1" x14ac:dyDescent="0.25"/>
    <row r="2" spans="1:4" x14ac:dyDescent="0.25">
      <c r="A2" s="98" t="s">
        <v>0</v>
      </c>
      <c r="B2" s="99"/>
      <c r="C2" s="1"/>
      <c r="D2"/>
    </row>
    <row r="3" spans="1:4" x14ac:dyDescent="0.25">
      <c r="A3" s="100"/>
      <c r="B3" s="101"/>
      <c r="C3" s="1"/>
      <c r="D3"/>
    </row>
    <row r="4" spans="1:4" x14ac:dyDescent="0.25">
      <c r="A4" s="100"/>
      <c r="B4" s="101"/>
      <c r="C4" s="1"/>
      <c r="D4"/>
    </row>
    <row r="5" spans="1:4" x14ac:dyDescent="0.25">
      <c r="A5" s="100"/>
      <c r="B5" s="101"/>
      <c r="C5" s="1"/>
      <c r="D5"/>
    </row>
    <row r="6" spans="1:4" x14ac:dyDescent="0.25">
      <c r="A6" s="100"/>
      <c r="B6" s="101"/>
      <c r="C6" s="1"/>
      <c r="D6"/>
    </row>
    <row r="7" spans="1:4" x14ac:dyDescent="0.25">
      <c r="A7" s="102"/>
      <c r="B7" s="103"/>
      <c r="C7" s="5"/>
      <c r="D7"/>
    </row>
    <row r="8" spans="1:4" ht="23.25" customHeight="1" x14ac:dyDescent="0.25">
      <c r="A8" s="104" t="s">
        <v>54</v>
      </c>
      <c r="B8" s="104"/>
      <c r="C8" s="5"/>
      <c r="D8"/>
    </row>
    <row r="9" spans="1:4" ht="23.25" customHeight="1" x14ac:dyDescent="0.25">
      <c r="A9" s="104"/>
      <c r="B9" s="104"/>
      <c r="C9" s="5"/>
      <c r="D9"/>
    </row>
    <row r="10" spans="1:4" x14ac:dyDescent="0.25">
      <c r="A10" s="106" t="s">
        <v>47</v>
      </c>
      <c r="B10" s="107"/>
      <c r="C10" s="1"/>
      <c r="D10"/>
    </row>
    <row r="11" spans="1:4" x14ac:dyDescent="0.25">
      <c r="A11" s="25" t="s">
        <v>46</v>
      </c>
      <c r="B11" s="13"/>
      <c r="C11" s="1"/>
      <c r="D11"/>
    </row>
    <row r="12" spans="1:4" x14ac:dyDescent="0.25">
      <c r="A12" s="108" t="s">
        <v>44</v>
      </c>
      <c r="B12" s="109"/>
      <c r="D12"/>
    </row>
    <row r="13" spans="1:4" x14ac:dyDescent="0.25">
      <c r="A13" s="51" t="s">
        <v>45</v>
      </c>
      <c r="B13" s="52"/>
      <c r="C13" s="1"/>
      <c r="D13"/>
    </row>
    <row r="14" spans="1:4" x14ac:dyDescent="0.25">
      <c r="A14" s="110" t="s">
        <v>48</v>
      </c>
      <c r="B14" s="111"/>
      <c r="C14" s="1"/>
      <c r="D14"/>
    </row>
    <row r="15" spans="1:4" x14ac:dyDescent="0.25">
      <c r="A15" s="61" t="s">
        <v>59</v>
      </c>
      <c r="B15" s="62"/>
      <c r="C15" s="1"/>
      <c r="D15"/>
    </row>
    <row r="16" spans="1:4" x14ac:dyDescent="0.25">
      <c r="A16" s="51" t="s">
        <v>49</v>
      </c>
      <c r="B16" s="51"/>
      <c r="D16"/>
    </row>
    <row r="17" spans="1:4" x14ac:dyDescent="0.25">
      <c r="A17" s="108" t="s">
        <v>50</v>
      </c>
      <c r="B17" s="109"/>
      <c r="C17" s="1"/>
      <c r="D17"/>
    </row>
    <row r="18" spans="1:4" x14ac:dyDescent="0.25">
      <c r="A18" s="51"/>
      <c r="B18" s="52"/>
      <c r="C18" s="1"/>
      <c r="D18"/>
    </row>
    <row r="19" spans="1:4" s="2" customFormat="1" x14ac:dyDescent="0.25">
      <c r="A19" s="53" t="s">
        <v>60</v>
      </c>
      <c r="B19" s="64">
        <v>8931696.7200000007</v>
      </c>
      <c r="C19" s="4"/>
    </row>
    <row r="20" spans="1:4" s="2" customFormat="1" x14ac:dyDescent="0.25">
      <c r="A20" s="63" t="s">
        <v>40</v>
      </c>
      <c r="B20" s="65">
        <v>0</v>
      </c>
      <c r="C20" s="4"/>
    </row>
    <row r="21" spans="1:4" s="2" customFormat="1" x14ac:dyDescent="0.25">
      <c r="A21" s="14"/>
      <c r="B21" s="15"/>
      <c r="C21" s="4"/>
    </row>
    <row r="22" spans="1:4" ht="26.25" x14ac:dyDescent="0.25">
      <c r="A22" s="112" t="s">
        <v>41</v>
      </c>
      <c r="B22" s="113"/>
      <c r="D22"/>
    </row>
    <row r="23" spans="1:4" x14ac:dyDescent="0.25">
      <c r="A23" s="35" t="s">
        <v>107</v>
      </c>
      <c r="B23" s="57" t="s">
        <v>1</v>
      </c>
      <c r="D23"/>
    </row>
    <row r="24" spans="1:4" x14ac:dyDescent="0.25">
      <c r="A24" s="21" t="s">
        <v>6</v>
      </c>
      <c r="B24" s="34"/>
      <c r="D24"/>
    </row>
    <row r="25" spans="1:4" x14ac:dyDescent="0.25">
      <c r="A25" s="55" t="s">
        <v>51</v>
      </c>
      <c r="B25" s="56">
        <f>SUM(B26)</f>
        <v>14.56</v>
      </c>
      <c r="D25"/>
    </row>
    <row r="26" spans="1:4" x14ac:dyDescent="0.25">
      <c r="A26" s="54" t="s">
        <v>65</v>
      </c>
      <c r="B26" s="66">
        <v>14.56</v>
      </c>
      <c r="D26"/>
    </row>
    <row r="27" spans="1:4" x14ac:dyDescent="0.25">
      <c r="A27" s="55" t="s">
        <v>52</v>
      </c>
      <c r="B27" s="56">
        <f>SUM(B28:B32)</f>
        <v>10883682.75</v>
      </c>
      <c r="D27"/>
    </row>
    <row r="28" spans="1:4" x14ac:dyDescent="0.25">
      <c r="A28" s="54" t="s">
        <v>53</v>
      </c>
      <c r="B28" s="66">
        <v>1136.25</v>
      </c>
      <c r="D28"/>
    </row>
    <row r="29" spans="1:4" x14ac:dyDescent="0.25">
      <c r="A29" s="54" t="s">
        <v>64</v>
      </c>
      <c r="B29" s="66">
        <v>6214278.2800000003</v>
      </c>
      <c r="D29"/>
    </row>
    <row r="30" spans="1:4" x14ac:dyDescent="0.25">
      <c r="A30" s="54" t="s">
        <v>62</v>
      </c>
      <c r="B30" s="66">
        <v>2895790.69</v>
      </c>
      <c r="D30"/>
    </row>
    <row r="31" spans="1:4" x14ac:dyDescent="0.25">
      <c r="A31" s="24" t="s">
        <v>124</v>
      </c>
      <c r="B31" s="66">
        <v>-0.06</v>
      </c>
      <c r="D31"/>
    </row>
    <row r="32" spans="1:4" x14ac:dyDescent="0.25">
      <c r="A32" s="24" t="s">
        <v>123</v>
      </c>
      <c r="B32" s="66">
        <v>1772477.59</v>
      </c>
      <c r="D32"/>
    </row>
    <row r="33" spans="1:4" x14ac:dyDescent="0.25">
      <c r="A33" s="55" t="s">
        <v>66</v>
      </c>
      <c r="B33" s="56">
        <f>SUM(B34)</f>
        <v>14363121.65</v>
      </c>
      <c r="D33"/>
    </row>
    <row r="34" spans="1:4" x14ac:dyDescent="0.25">
      <c r="A34" s="54" t="s">
        <v>63</v>
      </c>
      <c r="B34" s="66">
        <v>14363121.65</v>
      </c>
      <c r="D34"/>
    </row>
    <row r="35" spans="1:4" x14ac:dyDescent="0.25">
      <c r="A35" s="23" t="s">
        <v>4</v>
      </c>
      <c r="B35" s="41">
        <f>SUM(B25,B27,B33)</f>
        <v>25246818.960000001</v>
      </c>
      <c r="D35"/>
    </row>
    <row r="36" spans="1:4" x14ac:dyDescent="0.25">
      <c r="A36" s="24"/>
      <c r="B36" s="22"/>
      <c r="D36"/>
    </row>
    <row r="37" spans="1:4" x14ac:dyDescent="0.25">
      <c r="A37" s="21" t="s">
        <v>5</v>
      </c>
      <c r="B37" s="21"/>
      <c r="C37" s="6"/>
      <c r="D37"/>
    </row>
    <row r="38" spans="1:4" s="69" customFormat="1" x14ac:dyDescent="0.25">
      <c r="A38" s="67" t="s">
        <v>7</v>
      </c>
      <c r="B38" s="43">
        <f>SUM(B39)</f>
        <v>20807705.289999999</v>
      </c>
      <c r="C38" s="68"/>
    </row>
    <row r="39" spans="1:4" x14ac:dyDescent="0.25">
      <c r="A39" s="24" t="s">
        <v>67</v>
      </c>
      <c r="B39" s="66">
        <v>20807705.289999999</v>
      </c>
      <c r="C39" s="8"/>
      <c r="D39"/>
    </row>
    <row r="40" spans="1:4" s="69" customFormat="1" x14ac:dyDescent="0.25">
      <c r="A40" s="67" t="s">
        <v>8</v>
      </c>
      <c r="B40" s="43">
        <v>0</v>
      </c>
      <c r="C40" s="68"/>
    </row>
    <row r="41" spans="1:4" s="69" customFormat="1" x14ac:dyDescent="0.25">
      <c r="A41" s="70" t="s">
        <v>96</v>
      </c>
      <c r="B41" s="43">
        <f>SUM(B42:B44)</f>
        <v>12612.880000000001</v>
      </c>
      <c r="C41" s="68"/>
    </row>
    <row r="42" spans="1:4" x14ac:dyDescent="0.25">
      <c r="A42" s="54" t="s">
        <v>69</v>
      </c>
      <c r="B42" s="66">
        <v>3356.23</v>
      </c>
      <c r="C42" s="8"/>
      <c r="D42"/>
    </row>
    <row r="43" spans="1:4" x14ac:dyDescent="0.25">
      <c r="A43" s="54" t="s">
        <v>70</v>
      </c>
      <c r="B43" s="66">
        <v>7202.35</v>
      </c>
      <c r="C43" s="8"/>
      <c r="D43"/>
    </row>
    <row r="44" spans="1:4" x14ac:dyDescent="0.25">
      <c r="A44" s="24" t="s">
        <v>71</v>
      </c>
      <c r="B44" s="66">
        <v>2054.3000000000002</v>
      </c>
      <c r="C44" s="8"/>
      <c r="D44"/>
    </row>
    <row r="45" spans="1:4" s="69" customFormat="1" x14ac:dyDescent="0.25">
      <c r="A45" s="70" t="s">
        <v>109</v>
      </c>
      <c r="B45" s="43">
        <f>SUM(B46)</f>
        <v>19971.16</v>
      </c>
      <c r="C45" s="78"/>
    </row>
    <row r="46" spans="1:4" x14ac:dyDescent="0.25">
      <c r="A46" s="24" t="s">
        <v>95</v>
      </c>
      <c r="B46" s="66">
        <v>19971.16</v>
      </c>
      <c r="C46" s="8"/>
      <c r="D46"/>
    </row>
    <row r="47" spans="1:4" s="69" customFormat="1" x14ac:dyDescent="0.25">
      <c r="A47" s="70" t="s">
        <v>97</v>
      </c>
      <c r="B47" s="43">
        <f>SUM(B48:B50)</f>
        <v>593710.44999999995</v>
      </c>
      <c r="C47" s="68"/>
    </row>
    <row r="48" spans="1:4" x14ac:dyDescent="0.25">
      <c r="A48" s="71" t="s">
        <v>92</v>
      </c>
      <c r="B48" s="66">
        <v>39184.370000000003</v>
      </c>
      <c r="C48" s="9"/>
      <c r="D48"/>
    </row>
    <row r="49" spans="1:3" customFormat="1" x14ac:dyDescent="0.25">
      <c r="A49" s="71" t="s">
        <v>93</v>
      </c>
      <c r="B49" s="66">
        <v>548343.48</v>
      </c>
      <c r="C49" s="9"/>
    </row>
    <row r="50" spans="1:3" customFormat="1" x14ac:dyDescent="0.25">
      <c r="A50" s="71" t="s">
        <v>94</v>
      </c>
      <c r="B50" s="66">
        <v>6182.6</v>
      </c>
      <c r="C50" s="9"/>
    </row>
    <row r="51" spans="1:3" customFormat="1" x14ac:dyDescent="0.25">
      <c r="A51" s="26" t="s">
        <v>9</v>
      </c>
      <c r="B51" s="42">
        <f>SUM(B38,B40,B41,B45,B47)</f>
        <v>21433999.779999997</v>
      </c>
      <c r="C51" s="10"/>
    </row>
    <row r="52" spans="1:3" customFormat="1" x14ac:dyDescent="0.25">
      <c r="A52" s="27"/>
      <c r="B52" s="3"/>
      <c r="C52" s="10"/>
    </row>
    <row r="53" spans="1:3" customFormat="1" x14ac:dyDescent="0.25">
      <c r="A53" s="28" t="s">
        <v>10</v>
      </c>
      <c r="B53" s="16"/>
      <c r="C53" s="10"/>
    </row>
    <row r="54" spans="1:3" s="69" customFormat="1" x14ac:dyDescent="0.25">
      <c r="A54" s="67" t="s">
        <v>68</v>
      </c>
      <c r="B54" s="43">
        <f>SUM(B55:B58)</f>
        <v>4142701.6599999997</v>
      </c>
      <c r="C54" s="72"/>
    </row>
    <row r="55" spans="1:3" customFormat="1" x14ac:dyDescent="0.25">
      <c r="A55" s="54" t="s">
        <v>72</v>
      </c>
      <c r="B55" s="75">
        <v>68223.66</v>
      </c>
      <c r="C55" s="10"/>
    </row>
    <row r="56" spans="1:3" customFormat="1" x14ac:dyDescent="0.25">
      <c r="A56" s="54" t="s">
        <v>73</v>
      </c>
      <c r="B56" s="76">
        <v>496385.3</v>
      </c>
      <c r="C56" s="10"/>
    </row>
    <row r="57" spans="1:3" customFormat="1" x14ac:dyDescent="0.25">
      <c r="A57" s="24" t="s">
        <v>74</v>
      </c>
      <c r="B57" s="75">
        <v>80832.38</v>
      </c>
      <c r="C57" s="10"/>
    </row>
    <row r="58" spans="1:3" customFormat="1" x14ac:dyDescent="0.25">
      <c r="A58" s="24" t="s">
        <v>75</v>
      </c>
      <c r="B58" s="75">
        <v>3497260.32</v>
      </c>
      <c r="C58" s="10"/>
    </row>
    <row r="59" spans="1:3" customFormat="1" x14ac:dyDescent="0.25">
      <c r="A59" s="26" t="s">
        <v>81</v>
      </c>
      <c r="B59" s="43">
        <f>B54</f>
        <v>4142701.6599999997</v>
      </c>
      <c r="C59" s="10"/>
    </row>
    <row r="60" spans="1:3" s="38" customFormat="1" x14ac:dyDescent="0.25">
      <c r="A60" s="25"/>
      <c r="B60" s="36"/>
      <c r="C60" s="37"/>
    </row>
    <row r="61" spans="1:3" customFormat="1" x14ac:dyDescent="0.25">
      <c r="A61" s="29" t="s">
        <v>11</v>
      </c>
      <c r="B61" s="30"/>
      <c r="C61" s="4"/>
    </row>
    <row r="62" spans="1:3" s="69" customFormat="1" x14ac:dyDescent="0.25">
      <c r="A62" s="59" t="s">
        <v>80</v>
      </c>
      <c r="B62" s="73">
        <f>SUM(B63:B66)</f>
        <v>20535560.98</v>
      </c>
      <c r="C62" s="74"/>
    </row>
    <row r="63" spans="1:3" customFormat="1" x14ac:dyDescent="0.25">
      <c r="A63" s="54" t="s">
        <v>76</v>
      </c>
      <c r="B63" s="76">
        <v>234695.71</v>
      </c>
      <c r="C63" s="10"/>
    </row>
    <row r="64" spans="1:3" customFormat="1" x14ac:dyDescent="0.25">
      <c r="A64" s="54" t="s">
        <v>77</v>
      </c>
      <c r="B64" s="75">
        <v>0</v>
      </c>
      <c r="C64" s="10"/>
    </row>
    <row r="65" spans="1:3" customFormat="1" x14ac:dyDescent="0.25">
      <c r="A65" s="24" t="s">
        <v>78</v>
      </c>
      <c r="B65" s="75">
        <v>300865.27</v>
      </c>
      <c r="C65" s="10"/>
    </row>
    <row r="66" spans="1:3" customFormat="1" x14ac:dyDescent="0.25">
      <c r="A66" s="24" t="s">
        <v>79</v>
      </c>
      <c r="B66" s="75">
        <v>20000000</v>
      </c>
      <c r="C66" s="10"/>
    </row>
    <row r="67" spans="1:3" customFormat="1" x14ac:dyDescent="0.25">
      <c r="A67" s="28" t="s">
        <v>82</v>
      </c>
      <c r="B67" s="46">
        <f>B62</f>
        <v>20535560.98</v>
      </c>
      <c r="C67" s="4"/>
    </row>
    <row r="68" spans="1:3" s="38" customFormat="1" x14ac:dyDescent="0.25">
      <c r="A68" s="25"/>
      <c r="B68" s="36"/>
      <c r="C68" s="37"/>
    </row>
    <row r="69" spans="1:3" customFormat="1" x14ac:dyDescent="0.25">
      <c r="A69" s="28" t="s">
        <v>12</v>
      </c>
      <c r="B69" s="17"/>
      <c r="C69" s="4"/>
    </row>
    <row r="70" spans="1:3" customFormat="1" x14ac:dyDescent="0.25">
      <c r="A70" s="28" t="s">
        <v>13</v>
      </c>
      <c r="B70" s="28"/>
      <c r="C70" s="6"/>
    </row>
    <row r="71" spans="1:3" customFormat="1" x14ac:dyDescent="0.25">
      <c r="A71" s="59" t="s">
        <v>14</v>
      </c>
      <c r="B71" s="43">
        <v>1092281.42</v>
      </c>
      <c r="C71" s="9"/>
    </row>
    <row r="72" spans="1:3" customFormat="1" x14ac:dyDescent="0.25">
      <c r="A72" s="27" t="s">
        <v>15</v>
      </c>
      <c r="B72" s="43">
        <v>1666613.29</v>
      </c>
      <c r="C72" s="9"/>
    </row>
    <row r="73" spans="1:3" customFormat="1" x14ac:dyDescent="0.25">
      <c r="A73" s="27" t="s">
        <v>31</v>
      </c>
      <c r="B73" s="43">
        <v>770322.54</v>
      </c>
      <c r="C73" s="9"/>
    </row>
    <row r="74" spans="1:3" customFormat="1" x14ac:dyDescent="0.25">
      <c r="A74" s="59" t="s">
        <v>30</v>
      </c>
      <c r="B74" s="43">
        <v>0</v>
      </c>
      <c r="C74" s="9"/>
    </row>
    <row r="75" spans="1:3" customFormat="1" x14ac:dyDescent="0.25">
      <c r="A75" s="59" t="s">
        <v>32</v>
      </c>
      <c r="B75" s="43">
        <v>445035.200000001</v>
      </c>
      <c r="C75" s="9"/>
    </row>
    <row r="76" spans="1:3" customFormat="1" x14ac:dyDescent="0.25">
      <c r="A76" s="59" t="s">
        <v>33</v>
      </c>
      <c r="B76" s="43">
        <f>SUM(B77:B78)</f>
        <v>290118.28999999998</v>
      </c>
      <c r="C76" s="9"/>
    </row>
    <row r="77" spans="1:3" customFormat="1" x14ac:dyDescent="0.25">
      <c r="A77" s="60" t="s">
        <v>55</v>
      </c>
      <c r="B77" s="76">
        <v>290118.28999999998</v>
      </c>
      <c r="C77" s="9"/>
    </row>
    <row r="78" spans="1:3" customFormat="1" x14ac:dyDescent="0.25">
      <c r="A78" s="60" t="s">
        <v>56</v>
      </c>
      <c r="B78" s="76"/>
      <c r="C78" s="9"/>
    </row>
    <row r="79" spans="1:3" customFormat="1" ht="30" x14ac:dyDescent="0.25">
      <c r="A79" s="59" t="s">
        <v>34</v>
      </c>
      <c r="B79" s="43">
        <v>0</v>
      </c>
      <c r="C79" s="9"/>
    </row>
    <row r="80" spans="1:3" customFormat="1" x14ac:dyDescent="0.25">
      <c r="A80" s="58" t="s">
        <v>35</v>
      </c>
      <c r="B80" s="43">
        <f>SUM(B81:B88)</f>
        <v>207732.68</v>
      </c>
      <c r="C80" s="9"/>
    </row>
    <row r="81" spans="1:3" customFormat="1" x14ac:dyDescent="0.25">
      <c r="A81" s="60" t="s">
        <v>57</v>
      </c>
      <c r="B81" s="76">
        <v>21669.43</v>
      </c>
      <c r="C81" s="9"/>
    </row>
    <row r="82" spans="1:3" customFormat="1" x14ac:dyDescent="0.25">
      <c r="A82" s="60" t="s">
        <v>100</v>
      </c>
      <c r="B82" s="76">
        <v>58588.07</v>
      </c>
      <c r="C82" s="9"/>
    </row>
    <row r="83" spans="1:3" customFormat="1" x14ac:dyDescent="0.25">
      <c r="A83" s="60" t="s">
        <v>101</v>
      </c>
      <c r="B83" s="76">
        <v>1180</v>
      </c>
      <c r="C83" s="9"/>
    </row>
    <row r="84" spans="1:3" customFormat="1" x14ac:dyDescent="0.25">
      <c r="A84" s="60" t="s">
        <v>102</v>
      </c>
      <c r="B84" s="75">
        <v>6182.6</v>
      </c>
      <c r="C84" s="9"/>
    </row>
    <row r="85" spans="1:3" customFormat="1" x14ac:dyDescent="0.25">
      <c r="A85" s="60" t="s">
        <v>103</v>
      </c>
      <c r="B85" s="76">
        <v>87774.28</v>
      </c>
      <c r="C85" s="9"/>
    </row>
    <row r="86" spans="1:3" customFormat="1" x14ac:dyDescent="0.25">
      <c r="A86" s="60" t="s">
        <v>110</v>
      </c>
      <c r="B86" s="76">
        <v>1045</v>
      </c>
      <c r="C86" s="9"/>
    </row>
    <row r="87" spans="1:3" customFormat="1" x14ac:dyDescent="0.25">
      <c r="A87" s="60" t="s">
        <v>111</v>
      </c>
      <c r="B87" s="76">
        <v>27243.3</v>
      </c>
      <c r="C87" s="9"/>
    </row>
    <row r="88" spans="1:3" customFormat="1" x14ac:dyDescent="0.25">
      <c r="A88" s="60" t="s">
        <v>112</v>
      </c>
      <c r="B88" s="76">
        <v>4050</v>
      </c>
      <c r="C88" s="9"/>
    </row>
    <row r="89" spans="1:3" customFormat="1" x14ac:dyDescent="0.25">
      <c r="A89" s="25" t="s">
        <v>38</v>
      </c>
      <c r="B89" s="44">
        <f>SUM(B71,B72,B73,B74,B75,B76,B79,B80)</f>
        <v>4472103.4200000009</v>
      </c>
      <c r="C89" s="9"/>
    </row>
    <row r="90" spans="1:3" customFormat="1" x14ac:dyDescent="0.25">
      <c r="A90" s="25"/>
      <c r="B90" s="18"/>
      <c r="C90" s="9"/>
    </row>
    <row r="91" spans="1:3" customFormat="1" x14ac:dyDescent="0.25">
      <c r="A91" s="28" t="s">
        <v>16</v>
      </c>
      <c r="B91" s="28"/>
      <c r="C91" s="10"/>
    </row>
    <row r="92" spans="1:3" customFormat="1" x14ac:dyDescent="0.25">
      <c r="A92" s="11" t="s">
        <v>17</v>
      </c>
      <c r="B92" s="76">
        <v>0</v>
      </c>
      <c r="C92" s="10"/>
    </row>
    <row r="93" spans="1:3" customFormat="1" x14ac:dyDescent="0.25">
      <c r="A93" s="11" t="s">
        <v>18</v>
      </c>
      <c r="B93" s="76">
        <v>0</v>
      </c>
      <c r="C93" s="10"/>
    </row>
    <row r="94" spans="1:3" customFormat="1" x14ac:dyDescent="0.25">
      <c r="A94" s="11" t="s">
        <v>19</v>
      </c>
      <c r="B94" s="76">
        <v>0</v>
      </c>
      <c r="C94" s="10"/>
    </row>
    <row r="95" spans="1:3" customFormat="1" x14ac:dyDescent="0.25">
      <c r="A95" s="11" t="s">
        <v>36</v>
      </c>
      <c r="B95" s="76">
        <v>0</v>
      </c>
      <c r="C95" s="10"/>
    </row>
    <row r="96" spans="1:3" customFormat="1" x14ac:dyDescent="0.25">
      <c r="A96" s="70" t="s">
        <v>43</v>
      </c>
      <c r="B96" s="80">
        <f>B92+B93+B94+B95</f>
        <v>0</v>
      </c>
      <c r="C96" s="4"/>
    </row>
    <row r="97" spans="1:4" ht="14.25" customHeight="1" x14ac:dyDescent="0.25">
      <c r="A97" s="25" t="s">
        <v>42</v>
      </c>
      <c r="B97" s="42">
        <f>B89+B96</f>
        <v>4472103.4200000009</v>
      </c>
      <c r="C97" s="4"/>
      <c r="D97"/>
    </row>
    <row r="98" spans="1:4" x14ac:dyDescent="0.25">
      <c r="A98" s="25"/>
      <c r="B98" s="3"/>
      <c r="C98" s="4"/>
      <c r="D98"/>
    </row>
    <row r="99" spans="1:4" x14ac:dyDescent="0.25">
      <c r="A99" s="29" t="s">
        <v>20</v>
      </c>
      <c r="B99" s="30"/>
      <c r="C99" s="4"/>
      <c r="D99"/>
    </row>
    <row r="100" spans="1:4" x14ac:dyDescent="0.25">
      <c r="A100" s="11" t="s">
        <v>21</v>
      </c>
      <c r="B100" s="3">
        <v>0</v>
      </c>
      <c r="C100" s="10"/>
      <c r="D100"/>
    </row>
    <row r="101" spans="1:4" x14ac:dyDescent="0.25">
      <c r="A101" s="11" t="s">
        <v>22</v>
      </c>
      <c r="B101" s="12">
        <v>0</v>
      </c>
      <c r="C101" s="1"/>
      <c r="D101"/>
    </row>
    <row r="102" spans="1:4" x14ac:dyDescent="0.25">
      <c r="A102" s="31" t="s">
        <v>23</v>
      </c>
      <c r="B102" s="47">
        <f>B100+B101</f>
        <v>0</v>
      </c>
      <c r="C102" s="1"/>
      <c r="D102"/>
    </row>
    <row r="103" spans="1:4" s="38" customFormat="1" x14ac:dyDescent="0.25">
      <c r="A103" s="105"/>
      <c r="B103" s="105"/>
      <c r="C103" s="39"/>
    </row>
    <row r="104" spans="1:4" x14ac:dyDescent="0.25">
      <c r="A104" s="21" t="s">
        <v>108</v>
      </c>
      <c r="B104" s="33"/>
      <c r="C104" s="8"/>
      <c r="D104"/>
    </row>
    <row r="105" spans="1:4" s="69" customFormat="1" x14ac:dyDescent="0.25">
      <c r="A105" s="77" t="s">
        <v>24</v>
      </c>
      <c r="B105" s="45">
        <f>SUM(B106)</f>
        <v>4735</v>
      </c>
      <c r="C105" s="78"/>
    </row>
    <row r="106" spans="1:4" x14ac:dyDescent="0.25">
      <c r="A106" s="54" t="s">
        <v>83</v>
      </c>
      <c r="B106" s="66">
        <v>4735</v>
      </c>
      <c r="C106" s="8"/>
      <c r="D106"/>
    </row>
    <row r="107" spans="1:4" s="69" customFormat="1" x14ac:dyDescent="0.25">
      <c r="A107" s="77" t="s">
        <v>87</v>
      </c>
      <c r="B107" s="45">
        <f>SUM(B108:B112)</f>
        <v>11318147.829999991</v>
      </c>
      <c r="C107" s="78"/>
    </row>
    <row r="108" spans="1:4" x14ac:dyDescent="0.25">
      <c r="A108" s="54" t="s">
        <v>84</v>
      </c>
      <c r="B108" s="66">
        <v>503907.68999999302</v>
      </c>
      <c r="C108" s="8"/>
      <c r="D108"/>
    </row>
    <row r="109" spans="1:4" x14ac:dyDescent="0.25">
      <c r="A109" s="54" t="s">
        <v>85</v>
      </c>
      <c r="B109" s="66">
        <v>5725060.5300000003</v>
      </c>
      <c r="C109" s="8"/>
      <c r="D109"/>
    </row>
    <row r="110" spans="1:4" x14ac:dyDescent="0.25">
      <c r="A110" s="54" t="s">
        <v>86</v>
      </c>
      <c r="B110" s="66">
        <v>3065609.37</v>
      </c>
      <c r="C110" s="8"/>
      <c r="D110"/>
    </row>
    <row r="111" spans="1:4" x14ac:dyDescent="0.25">
      <c r="A111" s="24" t="s">
        <v>125</v>
      </c>
      <c r="B111" s="66">
        <v>29007.8599999998</v>
      </c>
      <c r="C111" s="8"/>
      <c r="D111"/>
    </row>
    <row r="112" spans="1:4" x14ac:dyDescent="0.25">
      <c r="A112" s="24" t="s">
        <v>122</v>
      </c>
      <c r="B112" s="66">
        <v>1994562.38</v>
      </c>
      <c r="C112" s="8"/>
      <c r="D112"/>
    </row>
    <row r="113" spans="1:4" s="69" customFormat="1" x14ac:dyDescent="0.25">
      <c r="A113" s="77" t="s">
        <v>88</v>
      </c>
      <c r="B113" s="45">
        <f>B114</f>
        <v>30885832.489999998</v>
      </c>
      <c r="C113" s="78"/>
    </row>
    <row r="114" spans="1:4" x14ac:dyDescent="0.25">
      <c r="A114" s="54" t="s">
        <v>89</v>
      </c>
      <c r="B114" s="66">
        <v>30885832.489999998</v>
      </c>
      <c r="C114" s="8"/>
      <c r="D114"/>
    </row>
    <row r="115" spans="1:4" x14ac:dyDescent="0.25">
      <c r="A115" s="31" t="s">
        <v>91</v>
      </c>
      <c r="B115" s="45">
        <f>SUM(B113,B107,B105)</f>
        <v>42208715.319999993</v>
      </c>
      <c r="C115" s="8"/>
      <c r="D115"/>
    </row>
    <row r="116" spans="1:4" x14ac:dyDescent="0.25">
      <c r="A116" s="31" t="s">
        <v>39</v>
      </c>
      <c r="B116" s="45">
        <f>(B35+B51)-(B97+B102)</f>
        <v>42208715.319999993</v>
      </c>
      <c r="C116" s="8"/>
      <c r="D116"/>
    </row>
    <row r="117" spans="1:4" x14ac:dyDescent="0.25">
      <c r="A117" s="19" t="s">
        <v>3</v>
      </c>
      <c r="B117" s="20"/>
      <c r="C117" s="1"/>
    </row>
    <row r="118" spans="1:4" x14ac:dyDescent="0.25">
      <c r="A118" s="48" t="s">
        <v>28</v>
      </c>
      <c r="B118" s="49"/>
      <c r="C118" s="1"/>
    </row>
    <row r="119" spans="1:4" x14ac:dyDescent="0.25">
      <c r="A119" s="79" t="s">
        <v>26</v>
      </c>
      <c r="B119" s="45">
        <v>761189.05999999994</v>
      </c>
      <c r="C119" s="1"/>
    </row>
    <row r="120" spans="1:4" x14ac:dyDescent="0.25">
      <c r="A120" s="79" t="s">
        <v>27</v>
      </c>
      <c r="B120" s="45">
        <v>0</v>
      </c>
      <c r="C120" s="1"/>
    </row>
    <row r="121" spans="1:4" x14ac:dyDescent="0.25">
      <c r="A121" s="79" t="s">
        <v>98</v>
      </c>
      <c r="B121" s="45">
        <f>SUM(B122:B123)</f>
        <v>27321.1</v>
      </c>
      <c r="C121" s="1"/>
    </row>
    <row r="122" spans="1:4" x14ac:dyDescent="0.25">
      <c r="A122" s="40" t="s">
        <v>99</v>
      </c>
      <c r="B122" s="32">
        <v>3119.19</v>
      </c>
      <c r="C122" s="1"/>
    </row>
    <row r="123" spans="1:4" x14ac:dyDescent="0.25">
      <c r="A123" s="40" t="s">
        <v>104</v>
      </c>
      <c r="B123" s="82">
        <v>24201.91</v>
      </c>
      <c r="C123" s="1"/>
    </row>
    <row r="124" spans="1:4" x14ac:dyDescent="0.25">
      <c r="A124" s="48" t="s">
        <v>29</v>
      </c>
      <c r="B124" s="50">
        <f>B119+B120+B121</f>
        <v>788510.15999999992</v>
      </c>
      <c r="C124" s="81"/>
    </row>
    <row r="125" spans="1:4" x14ac:dyDescent="0.25">
      <c r="A125" s="92" t="s">
        <v>25</v>
      </c>
      <c r="B125" s="93"/>
    </row>
    <row r="126" spans="1:4" x14ac:dyDescent="0.25">
      <c r="A126" s="94"/>
      <c r="B126" s="95"/>
    </row>
    <row r="127" spans="1:4" x14ac:dyDescent="0.25">
      <c r="A127" s="96"/>
      <c r="B127" s="97"/>
    </row>
    <row r="128" spans="1:4" x14ac:dyDescent="0.25">
      <c r="A128" t="s">
        <v>37</v>
      </c>
    </row>
    <row r="130" spans="1:2" x14ac:dyDescent="0.25">
      <c r="A130" t="s">
        <v>2</v>
      </c>
    </row>
    <row r="141" spans="1:2" x14ac:dyDescent="0.25">
      <c r="B141" s="69"/>
    </row>
  </sheetData>
  <mergeCells count="9">
    <mergeCell ref="A22:B22"/>
    <mergeCell ref="A103:B103"/>
    <mergeCell ref="A125:B127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landscape" r:id="rId1"/>
  <rowBreaks count="1" manualBreakCount="1">
    <brk id="90" max="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D142"/>
  <sheetViews>
    <sheetView showGridLines="0" tabSelected="1" view="pageBreakPreview" topLeftCell="A60" zoomScale="40" zoomScaleNormal="70" zoomScaleSheetLayoutView="40" zoomScalePageLayoutView="55" workbookViewId="0"/>
  </sheetViews>
  <sheetFormatPr defaultColWidth="41.7109375" defaultRowHeight="15" x14ac:dyDescent="0.25"/>
  <cols>
    <col min="1" max="1" width="141.7109375" customWidth="1"/>
    <col min="2" max="2" width="45.85546875" customWidth="1"/>
    <col min="3" max="3" width="70.7109375" customWidth="1"/>
    <col min="4" max="4" width="41.7109375" style="1" customWidth="1"/>
  </cols>
  <sheetData>
    <row r="1" spans="1:4" ht="84.75" customHeight="1" x14ac:dyDescent="0.25"/>
    <row r="2" spans="1:4" x14ac:dyDescent="0.25">
      <c r="A2" s="98" t="s">
        <v>0</v>
      </c>
      <c r="B2" s="99"/>
      <c r="C2" s="1"/>
      <c r="D2"/>
    </row>
    <row r="3" spans="1:4" x14ac:dyDescent="0.25">
      <c r="A3" s="100"/>
      <c r="B3" s="101"/>
      <c r="C3" s="1"/>
      <c r="D3"/>
    </row>
    <row r="4" spans="1:4" x14ac:dyDescent="0.25">
      <c r="A4" s="100"/>
      <c r="B4" s="101"/>
      <c r="C4" s="1"/>
      <c r="D4"/>
    </row>
    <row r="5" spans="1:4" x14ac:dyDescent="0.25">
      <c r="A5" s="100"/>
      <c r="B5" s="101"/>
      <c r="C5" s="1"/>
      <c r="D5"/>
    </row>
    <row r="6" spans="1:4" x14ac:dyDescent="0.25">
      <c r="A6" s="100"/>
      <c r="B6" s="101"/>
      <c r="C6" s="1"/>
      <c r="D6"/>
    </row>
    <row r="7" spans="1:4" x14ac:dyDescent="0.25">
      <c r="A7" s="102"/>
      <c r="B7" s="103"/>
      <c r="C7" s="5"/>
      <c r="D7"/>
    </row>
    <row r="8" spans="1:4" ht="23.25" customHeight="1" x14ac:dyDescent="0.25">
      <c r="A8" s="104" t="s">
        <v>54</v>
      </c>
      <c r="B8" s="104"/>
      <c r="C8" s="5"/>
      <c r="D8"/>
    </row>
    <row r="9" spans="1:4" ht="23.25" customHeight="1" x14ac:dyDescent="0.25">
      <c r="A9" s="104"/>
      <c r="B9" s="104"/>
      <c r="C9" s="5"/>
      <c r="D9"/>
    </row>
    <row r="10" spans="1:4" x14ac:dyDescent="0.25">
      <c r="A10" s="106" t="s">
        <v>47</v>
      </c>
      <c r="B10" s="107"/>
      <c r="C10" s="1"/>
      <c r="D10"/>
    </row>
    <row r="11" spans="1:4" x14ac:dyDescent="0.25">
      <c r="A11" s="25" t="s">
        <v>46</v>
      </c>
      <c r="B11" s="13"/>
      <c r="C11" s="1"/>
      <c r="D11"/>
    </row>
    <row r="12" spans="1:4" x14ac:dyDescent="0.25">
      <c r="A12" s="108" t="s">
        <v>44</v>
      </c>
      <c r="B12" s="109"/>
      <c r="D12"/>
    </row>
    <row r="13" spans="1:4" x14ac:dyDescent="0.25">
      <c r="A13" s="51" t="s">
        <v>45</v>
      </c>
      <c r="B13" s="52"/>
      <c r="C13" s="1"/>
      <c r="D13"/>
    </row>
    <row r="14" spans="1:4" x14ac:dyDescent="0.25">
      <c r="A14" s="110" t="s">
        <v>48</v>
      </c>
      <c r="B14" s="111"/>
      <c r="C14" s="1"/>
      <c r="D14"/>
    </row>
    <row r="15" spans="1:4" x14ac:dyDescent="0.25">
      <c r="A15" s="61" t="s">
        <v>59</v>
      </c>
      <c r="B15" s="62"/>
      <c r="C15" s="1"/>
      <c r="D15"/>
    </row>
    <row r="16" spans="1:4" x14ac:dyDescent="0.25">
      <c r="A16" s="51" t="s">
        <v>49</v>
      </c>
      <c r="B16" s="51"/>
      <c r="D16"/>
    </row>
    <row r="17" spans="1:4" x14ac:dyDescent="0.25">
      <c r="A17" s="108" t="s">
        <v>50</v>
      </c>
      <c r="B17" s="109"/>
      <c r="C17" s="1"/>
      <c r="D17"/>
    </row>
    <row r="18" spans="1:4" x14ac:dyDescent="0.25">
      <c r="A18" s="51"/>
      <c r="B18" s="52"/>
      <c r="C18" s="1"/>
      <c r="D18"/>
    </row>
    <row r="19" spans="1:4" s="2" customFormat="1" x14ac:dyDescent="0.25">
      <c r="A19" s="53" t="s">
        <v>60</v>
      </c>
      <c r="B19" s="64">
        <v>8931696.7200000007</v>
      </c>
      <c r="C19" s="4"/>
    </row>
    <row r="20" spans="1:4" s="2" customFormat="1" x14ac:dyDescent="0.25">
      <c r="A20" s="63" t="s">
        <v>40</v>
      </c>
      <c r="B20" s="65">
        <v>0</v>
      </c>
      <c r="C20" s="4"/>
    </row>
    <row r="21" spans="1:4" s="2" customFormat="1" x14ac:dyDescent="0.25">
      <c r="A21" s="14"/>
      <c r="B21" s="15"/>
      <c r="C21" s="4"/>
    </row>
    <row r="22" spans="1:4" ht="26.25" x14ac:dyDescent="0.25">
      <c r="A22" s="112" t="s">
        <v>41</v>
      </c>
      <c r="B22" s="113"/>
      <c r="D22"/>
    </row>
    <row r="23" spans="1:4" x14ac:dyDescent="0.25">
      <c r="A23" s="35" t="s">
        <v>113</v>
      </c>
      <c r="B23" s="57" t="s">
        <v>1</v>
      </c>
      <c r="D23"/>
    </row>
    <row r="24" spans="1:4" x14ac:dyDescent="0.25">
      <c r="A24" s="21" t="s">
        <v>6</v>
      </c>
      <c r="B24" s="34"/>
      <c r="D24"/>
    </row>
    <row r="25" spans="1:4" x14ac:dyDescent="0.25">
      <c r="A25" s="55" t="s">
        <v>51</v>
      </c>
      <c r="B25" s="56">
        <f>SUM(B26)</f>
        <v>4735</v>
      </c>
      <c r="D25"/>
    </row>
    <row r="26" spans="1:4" x14ac:dyDescent="0.25">
      <c r="A26" s="54" t="s">
        <v>65</v>
      </c>
      <c r="B26" s="66">
        <v>4735</v>
      </c>
      <c r="D26"/>
    </row>
    <row r="27" spans="1:4" x14ac:dyDescent="0.25">
      <c r="A27" s="55" t="s">
        <v>52</v>
      </c>
      <c r="B27" s="56">
        <f>SUM(B28:B32)</f>
        <v>11318147.829999991</v>
      </c>
      <c r="D27"/>
    </row>
    <row r="28" spans="1:4" x14ac:dyDescent="0.25">
      <c r="A28" s="54" t="s">
        <v>53</v>
      </c>
      <c r="B28" s="66">
        <v>503907.68999999302</v>
      </c>
      <c r="D28"/>
    </row>
    <row r="29" spans="1:4" x14ac:dyDescent="0.25">
      <c r="A29" s="54" t="s">
        <v>64</v>
      </c>
      <c r="B29" s="66">
        <v>5725060.5300000003</v>
      </c>
      <c r="D29"/>
    </row>
    <row r="30" spans="1:4" x14ac:dyDescent="0.25">
      <c r="A30" s="54" t="s">
        <v>62</v>
      </c>
      <c r="B30" s="66">
        <v>3065609.37</v>
      </c>
      <c r="D30"/>
    </row>
    <row r="31" spans="1:4" x14ac:dyDescent="0.25">
      <c r="A31" s="24" t="s">
        <v>124</v>
      </c>
      <c r="B31" s="66">
        <v>29007.8599999998</v>
      </c>
      <c r="D31"/>
    </row>
    <row r="32" spans="1:4" x14ac:dyDescent="0.25">
      <c r="A32" s="24" t="s">
        <v>123</v>
      </c>
      <c r="B32" s="66">
        <v>1994562.38</v>
      </c>
      <c r="D32"/>
    </row>
    <row r="33" spans="1:4" x14ac:dyDescent="0.25">
      <c r="A33" s="55" t="s">
        <v>66</v>
      </c>
      <c r="B33" s="56">
        <f>SUM(B34)</f>
        <v>30885832.489999998</v>
      </c>
      <c r="D33"/>
    </row>
    <row r="34" spans="1:4" x14ac:dyDescent="0.25">
      <c r="A34" s="54" t="s">
        <v>63</v>
      </c>
      <c r="B34" s="66">
        <v>30885832.489999998</v>
      </c>
      <c r="D34"/>
    </row>
    <row r="35" spans="1:4" x14ac:dyDescent="0.25">
      <c r="A35" s="23" t="s">
        <v>4</v>
      </c>
      <c r="B35" s="41">
        <f>SUM(B25,B27,B33)</f>
        <v>42208715.319999993</v>
      </c>
      <c r="D35"/>
    </row>
    <row r="36" spans="1:4" x14ac:dyDescent="0.25">
      <c r="A36" s="24"/>
      <c r="B36" s="22"/>
      <c r="D36"/>
    </row>
    <row r="37" spans="1:4" x14ac:dyDescent="0.25">
      <c r="A37" s="21" t="s">
        <v>5</v>
      </c>
      <c r="B37" s="21"/>
      <c r="C37" s="6"/>
      <c r="D37"/>
    </row>
    <row r="38" spans="1:4" s="69" customFormat="1" x14ac:dyDescent="0.25">
      <c r="A38" s="67" t="s">
        <v>7</v>
      </c>
      <c r="B38" s="43">
        <f>SUM(B39)</f>
        <v>8389445.6500000004</v>
      </c>
      <c r="C38" s="68"/>
    </row>
    <row r="39" spans="1:4" x14ac:dyDescent="0.25">
      <c r="A39" s="24" t="s">
        <v>67</v>
      </c>
      <c r="B39" s="66">
        <v>8389445.6500000004</v>
      </c>
      <c r="C39" s="8"/>
      <c r="D39"/>
    </row>
    <row r="40" spans="1:4" s="69" customFormat="1" x14ac:dyDescent="0.25">
      <c r="A40" s="67" t="s">
        <v>8</v>
      </c>
      <c r="B40" s="43">
        <v>0</v>
      </c>
      <c r="C40" s="68"/>
    </row>
    <row r="41" spans="1:4" s="69" customFormat="1" x14ac:dyDescent="0.25">
      <c r="A41" s="70" t="s">
        <v>96</v>
      </c>
      <c r="B41" s="43">
        <f>SUM(B42:B44)</f>
        <v>14435.869999999999</v>
      </c>
      <c r="C41" s="68"/>
    </row>
    <row r="42" spans="1:4" x14ac:dyDescent="0.25">
      <c r="A42" s="54" t="s">
        <v>69</v>
      </c>
      <c r="B42" s="66">
        <v>4202.6499999999996</v>
      </c>
      <c r="C42" s="8"/>
      <c r="D42"/>
    </row>
    <row r="43" spans="1:4" x14ac:dyDescent="0.25">
      <c r="A43" s="54" t="s">
        <v>70</v>
      </c>
      <c r="B43" s="66">
        <v>7225.23</v>
      </c>
      <c r="C43" s="8"/>
      <c r="D43"/>
    </row>
    <row r="44" spans="1:4" x14ac:dyDescent="0.25">
      <c r="A44" s="24" t="s">
        <v>71</v>
      </c>
      <c r="B44" s="66">
        <v>3007.99</v>
      </c>
      <c r="C44" s="8"/>
      <c r="D44"/>
    </row>
    <row r="45" spans="1:4" s="69" customFormat="1" x14ac:dyDescent="0.25">
      <c r="A45" s="70" t="s">
        <v>109</v>
      </c>
      <c r="B45" s="43">
        <f>SUM(B46)</f>
        <v>28453.94</v>
      </c>
      <c r="C45" s="78"/>
    </row>
    <row r="46" spans="1:4" x14ac:dyDescent="0.25">
      <c r="A46" s="24" t="s">
        <v>95</v>
      </c>
      <c r="B46" s="75">
        <v>28453.94</v>
      </c>
      <c r="C46" s="8"/>
      <c r="D46"/>
    </row>
    <row r="47" spans="1:4" s="69" customFormat="1" x14ac:dyDescent="0.25">
      <c r="A47" s="70" t="s">
        <v>97</v>
      </c>
      <c r="B47" s="43">
        <f>SUM(B48:B50)</f>
        <v>463545.04000000004</v>
      </c>
      <c r="C47" s="68"/>
    </row>
    <row r="48" spans="1:4" x14ac:dyDescent="0.25">
      <c r="A48" s="71" t="s">
        <v>92</v>
      </c>
      <c r="B48" s="66">
        <v>96098.240000000005</v>
      </c>
      <c r="C48" s="9"/>
      <c r="D48"/>
    </row>
    <row r="49" spans="1:3" customFormat="1" x14ac:dyDescent="0.25">
      <c r="A49" s="71" t="s">
        <v>93</v>
      </c>
      <c r="B49" s="66">
        <v>365315.4</v>
      </c>
      <c r="C49" s="9"/>
    </row>
    <row r="50" spans="1:3" customFormat="1" x14ac:dyDescent="0.25">
      <c r="A50" s="71" t="s">
        <v>94</v>
      </c>
      <c r="B50" s="66">
        <v>2131.4</v>
      </c>
      <c r="C50" s="9"/>
    </row>
    <row r="51" spans="1:3" customFormat="1" x14ac:dyDescent="0.25">
      <c r="A51" s="26" t="s">
        <v>9</v>
      </c>
      <c r="B51" s="42">
        <f>SUM(B38,B40,B41,B45,B47)</f>
        <v>8895880.5</v>
      </c>
      <c r="C51" s="10"/>
    </row>
    <row r="52" spans="1:3" customFormat="1" x14ac:dyDescent="0.25">
      <c r="A52" s="27"/>
      <c r="B52" s="3"/>
      <c r="C52" s="10"/>
    </row>
    <row r="53" spans="1:3" customFormat="1" x14ac:dyDescent="0.25">
      <c r="A53" s="28" t="s">
        <v>10</v>
      </c>
      <c r="B53" s="16"/>
      <c r="C53" s="10"/>
    </row>
    <row r="54" spans="1:3" s="69" customFormat="1" x14ac:dyDescent="0.25">
      <c r="A54" s="67" t="s">
        <v>68</v>
      </c>
      <c r="B54" s="43">
        <f>SUM(B55:B58)</f>
        <v>1182053.6500000001</v>
      </c>
      <c r="C54" s="72"/>
    </row>
    <row r="55" spans="1:3" customFormat="1" x14ac:dyDescent="0.25">
      <c r="A55" s="54" t="s">
        <v>72</v>
      </c>
      <c r="B55" s="66">
        <v>19848.739999999998</v>
      </c>
      <c r="C55" s="10"/>
    </row>
    <row r="56" spans="1:3" customFormat="1" x14ac:dyDescent="0.25">
      <c r="A56" s="54" t="s">
        <v>73</v>
      </c>
      <c r="B56" s="66">
        <v>296013.45000000007</v>
      </c>
      <c r="C56" s="10"/>
    </row>
    <row r="57" spans="1:3" customFormat="1" x14ac:dyDescent="0.25">
      <c r="A57" s="24" t="s">
        <v>74</v>
      </c>
      <c r="B57" s="66">
        <v>21767.08</v>
      </c>
      <c r="C57" s="10"/>
    </row>
    <row r="58" spans="1:3" customFormat="1" x14ac:dyDescent="0.25">
      <c r="A58" s="24" t="s">
        <v>75</v>
      </c>
      <c r="B58" s="66">
        <v>844424.38</v>
      </c>
      <c r="C58" s="10"/>
    </row>
    <row r="59" spans="1:3" customFormat="1" x14ac:dyDescent="0.25">
      <c r="A59" s="26" t="s">
        <v>81</v>
      </c>
      <c r="B59" s="43">
        <f>B54</f>
        <v>1182053.6500000001</v>
      </c>
      <c r="C59" s="10"/>
    </row>
    <row r="60" spans="1:3" s="38" customFormat="1" x14ac:dyDescent="0.25">
      <c r="A60" s="25"/>
      <c r="B60" s="36"/>
      <c r="C60" s="37"/>
    </row>
    <row r="61" spans="1:3" customFormat="1" x14ac:dyDescent="0.25">
      <c r="A61" s="29" t="s">
        <v>11</v>
      </c>
      <c r="B61" s="30"/>
      <c r="C61" s="4"/>
    </row>
    <row r="62" spans="1:3" s="69" customFormat="1" x14ac:dyDescent="0.25">
      <c r="A62" s="59" t="s">
        <v>80</v>
      </c>
      <c r="B62" s="73">
        <f>SUM(B63:B66)</f>
        <v>7033627.5099999998</v>
      </c>
      <c r="C62" s="74"/>
    </row>
    <row r="63" spans="1:3" customFormat="1" x14ac:dyDescent="0.25">
      <c r="A63" s="54" t="s">
        <v>76</v>
      </c>
      <c r="B63" s="76">
        <v>296394.98</v>
      </c>
      <c r="C63" s="10"/>
    </row>
    <row r="64" spans="1:3" customFormat="1" x14ac:dyDescent="0.25">
      <c r="A64" s="54" t="s">
        <v>77</v>
      </c>
      <c r="B64" s="75">
        <v>0</v>
      </c>
      <c r="C64" s="10"/>
    </row>
    <row r="65" spans="1:3" customFormat="1" x14ac:dyDescent="0.25">
      <c r="A65" s="24" t="s">
        <v>78</v>
      </c>
      <c r="B65" s="75">
        <v>137232.53</v>
      </c>
      <c r="C65" s="10"/>
    </row>
    <row r="66" spans="1:3" customFormat="1" x14ac:dyDescent="0.25">
      <c r="A66" s="24" t="s">
        <v>79</v>
      </c>
      <c r="B66" s="75">
        <v>6600000</v>
      </c>
      <c r="C66" s="10"/>
    </row>
    <row r="67" spans="1:3" customFormat="1" x14ac:dyDescent="0.25">
      <c r="A67" s="28" t="s">
        <v>82</v>
      </c>
      <c r="B67" s="46">
        <f>B62</f>
        <v>7033627.5099999998</v>
      </c>
      <c r="C67" s="4"/>
    </row>
    <row r="68" spans="1:3" s="38" customFormat="1" x14ac:dyDescent="0.25">
      <c r="A68" s="25"/>
      <c r="B68" s="36"/>
      <c r="C68" s="37"/>
    </row>
    <row r="69" spans="1:3" customFormat="1" x14ac:dyDescent="0.25">
      <c r="A69" s="28" t="s">
        <v>12</v>
      </c>
      <c r="B69" s="17"/>
      <c r="C69" s="4"/>
    </row>
    <row r="70" spans="1:3" customFormat="1" x14ac:dyDescent="0.25">
      <c r="A70" s="28" t="s">
        <v>13</v>
      </c>
      <c r="B70" s="28"/>
      <c r="C70" s="6"/>
    </row>
    <row r="71" spans="1:3" customFormat="1" x14ac:dyDescent="0.25">
      <c r="A71" s="59" t="s">
        <v>14</v>
      </c>
      <c r="B71" s="43">
        <v>1046210.47</v>
      </c>
      <c r="C71" s="9"/>
    </row>
    <row r="72" spans="1:3" customFormat="1" x14ac:dyDescent="0.25">
      <c r="A72" s="27" t="s">
        <v>15</v>
      </c>
      <c r="B72" s="43">
        <v>795684.35</v>
      </c>
      <c r="C72" s="9"/>
    </row>
    <row r="73" spans="1:3" customFormat="1" x14ac:dyDescent="0.25">
      <c r="A73" s="27" t="s">
        <v>31</v>
      </c>
      <c r="B73" s="43">
        <v>636295.66</v>
      </c>
      <c r="C73" s="9"/>
    </row>
    <row r="74" spans="1:3" customFormat="1" x14ac:dyDescent="0.25">
      <c r="A74" s="59" t="s">
        <v>30</v>
      </c>
      <c r="B74" s="43">
        <v>0</v>
      </c>
      <c r="C74" s="9"/>
    </row>
    <row r="75" spans="1:3" customFormat="1" x14ac:dyDescent="0.25">
      <c r="A75" s="59" t="s">
        <v>32</v>
      </c>
      <c r="B75" s="43">
        <v>137928.85</v>
      </c>
      <c r="C75" s="9"/>
    </row>
    <row r="76" spans="1:3" customFormat="1" x14ac:dyDescent="0.25">
      <c r="A76" s="59" t="s">
        <v>33</v>
      </c>
      <c r="B76" s="43">
        <f>SUM(B77:B78)</f>
        <v>551439.69999999995</v>
      </c>
      <c r="C76" s="9"/>
    </row>
    <row r="77" spans="1:3" customFormat="1" x14ac:dyDescent="0.25">
      <c r="A77" s="60" t="s">
        <v>55</v>
      </c>
      <c r="B77" s="76">
        <v>551439.69999999995</v>
      </c>
      <c r="C77" s="9"/>
    </row>
    <row r="78" spans="1:3" customFormat="1" x14ac:dyDescent="0.25">
      <c r="A78" s="60" t="s">
        <v>56</v>
      </c>
      <c r="B78" s="76">
        <v>0</v>
      </c>
      <c r="C78" s="9"/>
    </row>
    <row r="79" spans="1:3" customFormat="1" ht="30" x14ac:dyDescent="0.25">
      <c r="A79" s="59" t="s">
        <v>34</v>
      </c>
      <c r="B79" s="43">
        <v>0</v>
      </c>
      <c r="C79" s="9"/>
    </row>
    <row r="80" spans="1:3" customFormat="1" x14ac:dyDescent="0.25">
      <c r="A80" s="58" t="s">
        <v>35</v>
      </c>
      <c r="B80" s="43">
        <f>SUM(B81:B89)</f>
        <v>104685.37999999999</v>
      </c>
      <c r="C80" s="9"/>
    </row>
    <row r="81" spans="1:3" customFormat="1" x14ac:dyDescent="0.25">
      <c r="A81" s="60" t="s">
        <v>57</v>
      </c>
      <c r="B81" s="76">
        <v>17335.189999999999</v>
      </c>
      <c r="C81" s="9"/>
    </row>
    <row r="82" spans="1:3" customFormat="1" x14ac:dyDescent="0.25">
      <c r="A82" s="60" t="s">
        <v>100</v>
      </c>
      <c r="B82" s="76">
        <v>31921.09</v>
      </c>
      <c r="C82" s="9"/>
    </row>
    <row r="83" spans="1:3" customFormat="1" x14ac:dyDescent="0.25">
      <c r="A83" s="60" t="s">
        <v>101</v>
      </c>
      <c r="B83" s="76">
        <v>0</v>
      </c>
      <c r="C83" s="9"/>
    </row>
    <row r="84" spans="1:3" customFormat="1" x14ac:dyDescent="0.25">
      <c r="A84" s="60" t="s">
        <v>102</v>
      </c>
      <c r="B84" s="76">
        <v>2131.4</v>
      </c>
      <c r="C84" s="9"/>
    </row>
    <row r="85" spans="1:3" customFormat="1" x14ac:dyDescent="0.25">
      <c r="A85" s="60" t="s">
        <v>103</v>
      </c>
      <c r="B85" s="76">
        <v>33494.01</v>
      </c>
      <c r="C85" s="9"/>
    </row>
    <row r="86" spans="1:3" customFormat="1" x14ac:dyDescent="0.25">
      <c r="A86" s="60" t="s">
        <v>110</v>
      </c>
      <c r="B86" s="76">
        <v>1045</v>
      </c>
      <c r="C86" s="9"/>
    </row>
    <row r="87" spans="1:3" customFormat="1" x14ac:dyDescent="0.25">
      <c r="A87" s="60" t="s">
        <v>111</v>
      </c>
      <c r="B87" s="76">
        <v>13621.65</v>
      </c>
      <c r="C87" s="9"/>
    </row>
    <row r="88" spans="1:3" customFormat="1" x14ac:dyDescent="0.25">
      <c r="A88" s="60" t="s">
        <v>112</v>
      </c>
      <c r="B88" s="76">
        <v>4500</v>
      </c>
      <c r="C88" s="9"/>
    </row>
    <row r="89" spans="1:3" customFormat="1" x14ac:dyDescent="0.25">
      <c r="A89" s="60" t="s">
        <v>115</v>
      </c>
      <c r="B89" s="76">
        <v>637.04</v>
      </c>
      <c r="C89" s="9"/>
    </row>
    <row r="90" spans="1:3" customFormat="1" x14ac:dyDescent="0.25">
      <c r="A90" s="25" t="s">
        <v>38</v>
      </c>
      <c r="B90" s="44">
        <f>SUM(B71,B72,B73,B74,B75,B76,B79,B80)</f>
        <v>3272244.41</v>
      </c>
      <c r="C90" s="9"/>
    </row>
    <row r="91" spans="1:3" customFormat="1" x14ac:dyDescent="0.25">
      <c r="A91" s="25"/>
      <c r="B91" s="18"/>
      <c r="C91" s="9"/>
    </row>
    <row r="92" spans="1:3" customFormat="1" x14ac:dyDescent="0.25">
      <c r="A92" s="28" t="s">
        <v>16</v>
      </c>
      <c r="B92" s="28"/>
      <c r="C92" s="10"/>
    </row>
    <row r="93" spans="1:3" customFormat="1" x14ac:dyDescent="0.25">
      <c r="A93" s="11" t="s">
        <v>17</v>
      </c>
      <c r="B93" s="76">
        <v>0</v>
      </c>
      <c r="C93" s="10"/>
    </row>
    <row r="94" spans="1:3" customFormat="1" x14ac:dyDescent="0.25">
      <c r="A94" s="11" t="s">
        <v>18</v>
      </c>
      <c r="B94" s="76">
        <v>0</v>
      </c>
      <c r="C94" s="10"/>
    </row>
    <row r="95" spans="1:3" customFormat="1" x14ac:dyDescent="0.25">
      <c r="A95" s="11" t="s">
        <v>19</v>
      </c>
      <c r="B95" s="76">
        <v>0</v>
      </c>
      <c r="C95" s="10"/>
    </row>
    <row r="96" spans="1:3" customFormat="1" x14ac:dyDescent="0.25">
      <c r="A96" s="11" t="s">
        <v>36</v>
      </c>
      <c r="B96" s="76">
        <v>0</v>
      </c>
      <c r="C96" s="10"/>
    </row>
    <row r="97" spans="1:4" x14ac:dyDescent="0.25">
      <c r="A97" s="70" t="s">
        <v>43</v>
      </c>
      <c r="B97" s="80">
        <f>B93+B94+B95+B96</f>
        <v>0</v>
      </c>
      <c r="C97" s="4"/>
      <c r="D97"/>
    </row>
    <row r="98" spans="1:4" ht="14.25" customHeight="1" x14ac:dyDescent="0.25">
      <c r="A98" s="25" t="s">
        <v>42</v>
      </c>
      <c r="B98" s="42">
        <f>B90+B97</f>
        <v>3272244.41</v>
      </c>
      <c r="C98" s="4"/>
      <c r="D98"/>
    </row>
    <row r="99" spans="1:4" x14ac:dyDescent="0.25">
      <c r="A99" s="25"/>
      <c r="B99" s="3"/>
      <c r="C99" s="4"/>
      <c r="D99"/>
    </row>
    <row r="100" spans="1:4" x14ac:dyDescent="0.25">
      <c r="A100" s="29" t="s">
        <v>20</v>
      </c>
      <c r="B100" s="30"/>
      <c r="C100" s="4"/>
      <c r="D100"/>
    </row>
    <row r="101" spans="1:4" x14ac:dyDescent="0.25">
      <c r="A101" s="11" t="s">
        <v>21</v>
      </c>
      <c r="B101" s="3">
        <v>0</v>
      </c>
      <c r="C101" s="10"/>
      <c r="D101"/>
    </row>
    <row r="102" spans="1:4" x14ac:dyDescent="0.25">
      <c r="A102" s="11" t="s">
        <v>22</v>
      </c>
      <c r="B102" s="12">
        <v>0</v>
      </c>
      <c r="C102" s="1"/>
      <c r="D102"/>
    </row>
    <row r="103" spans="1:4" x14ac:dyDescent="0.25">
      <c r="A103" s="31" t="s">
        <v>23</v>
      </c>
      <c r="B103" s="47">
        <f>B101+B102</f>
        <v>0</v>
      </c>
      <c r="C103" s="1"/>
      <c r="D103"/>
    </row>
    <row r="104" spans="1:4" s="38" customFormat="1" x14ac:dyDescent="0.25">
      <c r="A104" s="105"/>
      <c r="B104" s="105"/>
      <c r="C104" s="39"/>
    </row>
    <row r="105" spans="1:4" x14ac:dyDescent="0.25">
      <c r="A105" s="21" t="s">
        <v>114</v>
      </c>
      <c r="B105" s="33"/>
      <c r="C105" s="8"/>
      <c r="D105"/>
    </row>
    <row r="106" spans="1:4" s="69" customFormat="1" x14ac:dyDescent="0.25">
      <c r="A106" s="77" t="s">
        <v>24</v>
      </c>
      <c r="B106" s="45">
        <f>SUM(B107)</f>
        <v>5668.6</v>
      </c>
      <c r="C106" s="78"/>
    </row>
    <row r="107" spans="1:4" x14ac:dyDescent="0.25">
      <c r="A107" s="54" t="s">
        <v>83</v>
      </c>
      <c r="B107" s="75">
        <v>5668.6</v>
      </c>
      <c r="C107" s="8"/>
      <c r="D107"/>
    </row>
    <row r="108" spans="1:4" s="69" customFormat="1" x14ac:dyDescent="0.25">
      <c r="A108" s="77" t="s">
        <v>87</v>
      </c>
      <c r="B108" s="45">
        <f>SUM(B109:B113)</f>
        <v>11156820.760000002</v>
      </c>
      <c r="C108" s="78"/>
    </row>
    <row r="109" spans="1:4" x14ac:dyDescent="0.25">
      <c r="A109" s="54" t="s">
        <v>84</v>
      </c>
      <c r="B109" s="66">
        <v>261186.41</v>
      </c>
      <c r="C109" s="8"/>
      <c r="D109"/>
    </row>
    <row r="110" spans="1:4" x14ac:dyDescent="0.25">
      <c r="A110" s="54" t="s">
        <v>85</v>
      </c>
      <c r="B110" s="66">
        <v>5436242.3099999996</v>
      </c>
      <c r="C110" s="8"/>
      <c r="D110"/>
    </row>
    <row r="111" spans="1:4" x14ac:dyDescent="0.25">
      <c r="A111" s="54" t="s">
        <v>86</v>
      </c>
      <c r="B111" s="66">
        <v>3346358.26</v>
      </c>
      <c r="C111" s="8"/>
      <c r="D111"/>
    </row>
    <row r="112" spans="1:4" x14ac:dyDescent="0.25">
      <c r="A112" s="24" t="s">
        <v>125</v>
      </c>
      <c r="B112" s="66">
        <v>-0.83999999989464402</v>
      </c>
      <c r="C112" s="8"/>
      <c r="D112"/>
    </row>
    <row r="113" spans="1:4" x14ac:dyDescent="0.25">
      <c r="A113" s="24" t="s">
        <v>122</v>
      </c>
      <c r="B113" s="66">
        <v>2113034.62</v>
      </c>
      <c r="C113" s="8"/>
      <c r="D113"/>
    </row>
    <row r="114" spans="1:4" s="69" customFormat="1" x14ac:dyDescent="0.25">
      <c r="A114" s="77" t="s">
        <v>88</v>
      </c>
      <c r="B114" s="45">
        <f>B115</f>
        <v>36669862.049999997</v>
      </c>
      <c r="C114" s="78"/>
    </row>
    <row r="115" spans="1:4" x14ac:dyDescent="0.25">
      <c r="A115" s="54" t="s">
        <v>89</v>
      </c>
      <c r="B115" s="66">
        <v>36669862.049999997</v>
      </c>
      <c r="C115" s="8"/>
      <c r="D115"/>
    </row>
    <row r="116" spans="1:4" x14ac:dyDescent="0.25">
      <c r="A116" s="31" t="s">
        <v>91</v>
      </c>
      <c r="B116" s="45">
        <f>SUM(B114,B108,B106)</f>
        <v>47832351.410000004</v>
      </c>
      <c r="C116" s="8"/>
      <c r="D116"/>
    </row>
    <row r="117" spans="1:4" x14ac:dyDescent="0.25">
      <c r="A117" s="31" t="s">
        <v>39</v>
      </c>
      <c r="B117" s="45">
        <f>(B35+B51)-(B98+B103)</f>
        <v>47832351.409999996</v>
      </c>
      <c r="C117" s="8"/>
      <c r="D117"/>
    </row>
    <row r="118" spans="1:4" x14ac:dyDescent="0.25">
      <c r="A118" s="19" t="s">
        <v>3</v>
      </c>
      <c r="B118" s="20"/>
      <c r="C118" s="1"/>
    </row>
    <row r="119" spans="1:4" x14ac:dyDescent="0.25">
      <c r="A119" s="48" t="s">
        <v>28</v>
      </c>
      <c r="B119" s="49"/>
      <c r="C119" s="1"/>
    </row>
    <row r="120" spans="1:4" x14ac:dyDescent="0.25">
      <c r="A120" s="79" t="s">
        <v>26</v>
      </c>
      <c r="B120" s="45">
        <f>443176.57+20899.73+18821.77+142906.78+78771.9</f>
        <v>704576.75</v>
      </c>
      <c r="C120" s="1"/>
    </row>
    <row r="121" spans="1:4" x14ac:dyDescent="0.25">
      <c r="A121" s="79" t="s">
        <v>27</v>
      </c>
      <c r="B121" s="45">
        <v>0</v>
      </c>
      <c r="C121" s="1"/>
    </row>
    <row r="122" spans="1:4" x14ac:dyDescent="0.25">
      <c r="A122" s="79" t="s">
        <v>98</v>
      </c>
      <c r="B122" s="45">
        <f>SUM(B123:B124)</f>
        <v>26664.16</v>
      </c>
      <c r="C122" s="1"/>
    </row>
    <row r="123" spans="1:4" x14ac:dyDescent="0.25">
      <c r="A123" s="40" t="s">
        <v>99</v>
      </c>
      <c r="B123" s="32">
        <v>3062.57</v>
      </c>
      <c r="C123" s="1"/>
    </row>
    <row r="124" spans="1:4" x14ac:dyDescent="0.25">
      <c r="A124" s="40" t="s">
        <v>104</v>
      </c>
      <c r="B124" s="82">
        <f>18899.3+4702.29</f>
        <v>23601.59</v>
      </c>
      <c r="C124" s="1"/>
    </row>
    <row r="125" spans="1:4" x14ac:dyDescent="0.25">
      <c r="A125" s="48" t="s">
        <v>29</v>
      </c>
      <c r="B125" s="50">
        <f>B120+B121+B122</f>
        <v>731240.91</v>
      </c>
      <c r="C125" s="81"/>
    </row>
    <row r="126" spans="1:4" x14ac:dyDescent="0.25">
      <c r="A126" s="92" t="s">
        <v>25</v>
      </c>
      <c r="B126" s="93"/>
    </row>
    <row r="127" spans="1:4" x14ac:dyDescent="0.25">
      <c r="A127" s="94"/>
      <c r="B127" s="95"/>
    </row>
    <row r="128" spans="1:4" x14ac:dyDescent="0.25">
      <c r="A128" s="96"/>
      <c r="B128" s="97"/>
    </row>
    <row r="129" spans="1:2" x14ac:dyDescent="0.25">
      <c r="A129" t="s">
        <v>37</v>
      </c>
    </row>
    <row r="131" spans="1:2" x14ac:dyDescent="0.25">
      <c r="A131" t="s">
        <v>2</v>
      </c>
    </row>
    <row r="142" spans="1:2" x14ac:dyDescent="0.25">
      <c r="B142" s="69"/>
    </row>
  </sheetData>
  <mergeCells count="9">
    <mergeCell ref="A22:B22"/>
    <mergeCell ref="A104:B104"/>
    <mergeCell ref="A126:B128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landscape" r:id="rId1"/>
  <rowBreaks count="1" manualBreakCount="1">
    <brk id="91" max="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4"/>
  <sheetViews>
    <sheetView showGridLines="0" tabSelected="1" view="pageBreakPreview" topLeftCell="A63" zoomScale="40" zoomScaleNormal="40" zoomScaleSheetLayoutView="40" zoomScalePageLayoutView="55" workbookViewId="0"/>
  </sheetViews>
  <sheetFormatPr defaultColWidth="41.7109375" defaultRowHeight="15" x14ac:dyDescent="0.25"/>
  <cols>
    <col min="1" max="1" width="141.7109375" customWidth="1"/>
    <col min="2" max="2" width="45.85546875" customWidth="1"/>
    <col min="3" max="3" width="70.7109375" customWidth="1"/>
    <col min="4" max="4" width="41.7109375" style="1" customWidth="1"/>
  </cols>
  <sheetData>
    <row r="1" spans="1:4" ht="84.75" customHeight="1" x14ac:dyDescent="0.25"/>
    <row r="2" spans="1:4" x14ac:dyDescent="0.25">
      <c r="A2" s="98" t="s">
        <v>0</v>
      </c>
      <c r="B2" s="99"/>
      <c r="C2" s="1"/>
      <c r="D2"/>
    </row>
    <row r="3" spans="1:4" x14ac:dyDescent="0.25">
      <c r="A3" s="100"/>
      <c r="B3" s="101"/>
      <c r="C3" s="1"/>
      <c r="D3"/>
    </row>
    <row r="4" spans="1:4" x14ac:dyDescent="0.25">
      <c r="A4" s="100"/>
      <c r="B4" s="101"/>
      <c r="C4" s="1"/>
      <c r="D4"/>
    </row>
    <row r="5" spans="1:4" x14ac:dyDescent="0.25">
      <c r="A5" s="100"/>
      <c r="B5" s="101"/>
      <c r="C5" s="1"/>
      <c r="D5"/>
    </row>
    <row r="6" spans="1:4" x14ac:dyDescent="0.25">
      <c r="A6" s="100"/>
      <c r="B6" s="101"/>
      <c r="C6" s="1"/>
      <c r="D6"/>
    </row>
    <row r="7" spans="1:4" x14ac:dyDescent="0.25">
      <c r="A7" s="102"/>
      <c r="B7" s="103"/>
      <c r="C7" s="5"/>
      <c r="D7"/>
    </row>
    <row r="8" spans="1:4" ht="23.25" customHeight="1" x14ac:dyDescent="0.25">
      <c r="A8" s="104" t="s">
        <v>54</v>
      </c>
      <c r="B8" s="104"/>
      <c r="C8" s="5"/>
      <c r="D8"/>
    </row>
    <row r="9" spans="1:4" ht="23.25" customHeight="1" x14ac:dyDescent="0.25">
      <c r="A9" s="104"/>
      <c r="B9" s="104"/>
      <c r="C9" s="5"/>
      <c r="D9"/>
    </row>
    <row r="10" spans="1:4" x14ac:dyDescent="0.25">
      <c r="A10" s="106" t="s">
        <v>47</v>
      </c>
      <c r="B10" s="107"/>
      <c r="C10" s="1"/>
      <c r="D10"/>
    </row>
    <row r="11" spans="1:4" x14ac:dyDescent="0.25">
      <c r="A11" s="25" t="s">
        <v>46</v>
      </c>
      <c r="B11" s="13"/>
      <c r="C11" s="1"/>
      <c r="D11"/>
    </row>
    <row r="12" spans="1:4" x14ac:dyDescent="0.25">
      <c r="A12" s="108" t="s">
        <v>44</v>
      </c>
      <c r="B12" s="109"/>
      <c r="D12"/>
    </row>
    <row r="13" spans="1:4" x14ac:dyDescent="0.25">
      <c r="A13" s="51" t="s">
        <v>45</v>
      </c>
      <c r="B13" s="52"/>
      <c r="C13" s="1"/>
      <c r="D13"/>
    </row>
    <row r="14" spans="1:4" x14ac:dyDescent="0.25">
      <c r="A14" s="110" t="s">
        <v>48</v>
      </c>
      <c r="B14" s="111"/>
      <c r="C14" s="1"/>
      <c r="D14"/>
    </row>
    <row r="15" spans="1:4" x14ac:dyDescent="0.25">
      <c r="A15" s="61" t="s">
        <v>59</v>
      </c>
      <c r="B15" s="62"/>
      <c r="C15" s="1"/>
      <c r="D15"/>
    </row>
    <row r="16" spans="1:4" x14ac:dyDescent="0.25">
      <c r="A16" s="51" t="s">
        <v>49</v>
      </c>
      <c r="B16" s="51"/>
      <c r="D16"/>
    </row>
    <row r="17" spans="1:4" x14ac:dyDescent="0.25">
      <c r="A17" s="108" t="s">
        <v>50</v>
      </c>
      <c r="B17" s="109"/>
      <c r="C17" s="1"/>
      <c r="D17"/>
    </row>
    <row r="18" spans="1:4" x14ac:dyDescent="0.25">
      <c r="A18" s="51"/>
      <c r="B18" s="52"/>
      <c r="C18" s="1"/>
      <c r="D18"/>
    </row>
    <row r="19" spans="1:4" s="2" customFormat="1" x14ac:dyDescent="0.25">
      <c r="A19" s="53" t="s">
        <v>60</v>
      </c>
      <c r="B19" s="64">
        <v>8931696.7200000007</v>
      </c>
      <c r="C19" s="4"/>
    </row>
    <row r="20" spans="1:4" s="2" customFormat="1" x14ac:dyDescent="0.25">
      <c r="A20" s="63" t="s">
        <v>40</v>
      </c>
      <c r="B20" s="65">
        <v>0</v>
      </c>
      <c r="C20" s="4"/>
    </row>
    <row r="21" spans="1:4" s="2" customFormat="1" x14ac:dyDescent="0.25">
      <c r="A21" s="14"/>
      <c r="B21" s="15"/>
      <c r="C21" s="4"/>
    </row>
    <row r="22" spans="1:4" ht="26.25" x14ac:dyDescent="0.25">
      <c r="A22" s="112" t="s">
        <v>41</v>
      </c>
      <c r="B22" s="113"/>
      <c r="D22"/>
    </row>
    <row r="23" spans="1:4" x14ac:dyDescent="0.25">
      <c r="A23" s="35" t="s">
        <v>116</v>
      </c>
      <c r="B23" s="57" t="s">
        <v>1</v>
      </c>
      <c r="D23"/>
    </row>
    <row r="24" spans="1:4" x14ac:dyDescent="0.25">
      <c r="A24" s="21" t="s">
        <v>6</v>
      </c>
      <c r="B24" s="34"/>
      <c r="D24"/>
    </row>
    <row r="25" spans="1:4" x14ac:dyDescent="0.25">
      <c r="A25" s="55" t="s">
        <v>51</v>
      </c>
      <c r="B25" s="56">
        <f>SUM(B26)</f>
        <v>5668.6</v>
      </c>
      <c r="D25"/>
    </row>
    <row r="26" spans="1:4" x14ac:dyDescent="0.25">
      <c r="A26" s="54" t="s">
        <v>65</v>
      </c>
      <c r="B26" s="66">
        <v>5668.6</v>
      </c>
      <c r="D26"/>
    </row>
    <row r="27" spans="1:4" x14ac:dyDescent="0.25">
      <c r="A27" s="55" t="s">
        <v>52</v>
      </c>
      <c r="B27" s="56">
        <f>SUM(B28:B32)</f>
        <v>11156820.760000002</v>
      </c>
      <c r="D27"/>
    </row>
    <row r="28" spans="1:4" x14ac:dyDescent="0.25">
      <c r="A28" s="54" t="s">
        <v>53</v>
      </c>
      <c r="B28" s="66">
        <v>261186.41</v>
      </c>
      <c r="D28"/>
    </row>
    <row r="29" spans="1:4" x14ac:dyDescent="0.25">
      <c r="A29" s="54" t="s">
        <v>64</v>
      </c>
      <c r="B29" s="66">
        <v>5436242.3099999996</v>
      </c>
      <c r="D29"/>
    </row>
    <row r="30" spans="1:4" x14ac:dyDescent="0.25">
      <c r="A30" s="54" t="s">
        <v>62</v>
      </c>
      <c r="B30" s="66">
        <v>3346358.26</v>
      </c>
      <c r="D30"/>
    </row>
    <row r="31" spans="1:4" x14ac:dyDescent="0.25">
      <c r="A31" s="24" t="s">
        <v>124</v>
      </c>
      <c r="B31" s="66">
        <v>-0.83999999989464402</v>
      </c>
      <c r="D31"/>
    </row>
    <row r="32" spans="1:4" x14ac:dyDescent="0.25">
      <c r="A32" s="24" t="s">
        <v>123</v>
      </c>
      <c r="B32" s="66">
        <v>2113034.62</v>
      </c>
      <c r="D32"/>
    </row>
    <row r="33" spans="1:4" x14ac:dyDescent="0.25">
      <c r="A33" s="55" t="s">
        <v>66</v>
      </c>
      <c r="B33" s="56">
        <f>SUM(B34)</f>
        <v>36669862.049999997</v>
      </c>
      <c r="D33"/>
    </row>
    <row r="34" spans="1:4" x14ac:dyDescent="0.25">
      <c r="A34" s="54" t="s">
        <v>63</v>
      </c>
      <c r="B34" s="66">
        <v>36669862.049999997</v>
      </c>
      <c r="D34"/>
    </row>
    <row r="35" spans="1:4" x14ac:dyDescent="0.25">
      <c r="A35" s="23" t="s">
        <v>4</v>
      </c>
      <c r="B35" s="41">
        <f>SUM(B25,B27,B33)</f>
        <v>47832351.409999996</v>
      </c>
      <c r="D35"/>
    </row>
    <row r="36" spans="1:4" x14ac:dyDescent="0.25">
      <c r="A36" s="24"/>
      <c r="B36" s="22"/>
      <c r="D36"/>
    </row>
    <row r="37" spans="1:4" x14ac:dyDescent="0.25">
      <c r="A37" s="21" t="s">
        <v>5</v>
      </c>
      <c r="B37" s="21"/>
      <c r="C37" s="6"/>
      <c r="D37"/>
    </row>
    <row r="38" spans="1:4" s="69" customFormat="1" x14ac:dyDescent="0.25">
      <c r="A38" s="67" t="s">
        <v>7</v>
      </c>
      <c r="B38" s="43">
        <f>SUM(B39)</f>
        <v>7954196.7199999997</v>
      </c>
      <c r="C38" s="68"/>
    </row>
    <row r="39" spans="1:4" x14ac:dyDescent="0.25">
      <c r="A39" s="24" t="s">
        <v>67</v>
      </c>
      <c r="B39" s="66">
        <v>7954196.7199999997</v>
      </c>
      <c r="C39" s="8"/>
      <c r="D39"/>
    </row>
    <row r="40" spans="1:4" s="69" customFormat="1" x14ac:dyDescent="0.25">
      <c r="A40" s="67" t="s">
        <v>8</v>
      </c>
      <c r="B40" s="43">
        <v>0</v>
      </c>
      <c r="C40" s="68"/>
    </row>
    <row r="41" spans="1:4" s="69" customFormat="1" x14ac:dyDescent="0.25">
      <c r="A41" s="70" t="s">
        <v>96</v>
      </c>
      <c r="B41" s="43">
        <f>SUM(B42:B44)</f>
        <v>17324.07</v>
      </c>
      <c r="C41" s="68"/>
    </row>
    <row r="42" spans="1:4" x14ac:dyDescent="0.25">
      <c r="A42" s="54" t="s">
        <v>69</v>
      </c>
      <c r="B42" s="66">
        <v>5320.72</v>
      </c>
      <c r="C42" s="8"/>
      <c r="D42"/>
    </row>
    <row r="43" spans="1:4" x14ac:dyDescent="0.25">
      <c r="A43" s="54" t="s">
        <v>70</v>
      </c>
      <c r="B43" s="66">
        <v>8643.6200000000008</v>
      </c>
      <c r="C43" s="8"/>
      <c r="D43"/>
    </row>
    <row r="44" spans="1:4" x14ac:dyDescent="0.25">
      <c r="A44" s="24" t="s">
        <v>71</v>
      </c>
      <c r="B44" s="66">
        <v>3359.73</v>
      </c>
      <c r="C44" s="8"/>
      <c r="D44"/>
    </row>
    <row r="45" spans="1:4" s="69" customFormat="1" x14ac:dyDescent="0.25">
      <c r="A45" s="70" t="s">
        <v>109</v>
      </c>
      <c r="B45" s="43">
        <f>SUM(B46)</f>
        <v>97533.01</v>
      </c>
      <c r="C45" s="78"/>
    </row>
    <row r="46" spans="1:4" x14ac:dyDescent="0.25">
      <c r="A46" s="24" t="s">
        <v>95</v>
      </c>
      <c r="B46" s="75">
        <v>97533.01</v>
      </c>
      <c r="C46" s="8"/>
      <c r="D46"/>
    </row>
    <row r="47" spans="1:4" s="69" customFormat="1" x14ac:dyDescent="0.25">
      <c r="A47" s="70" t="s">
        <v>97</v>
      </c>
      <c r="B47" s="43">
        <f>SUM(B48:B51)</f>
        <v>1063113.3</v>
      </c>
      <c r="C47" s="68"/>
    </row>
    <row r="48" spans="1:4" x14ac:dyDescent="0.25">
      <c r="A48" s="71" t="s">
        <v>92</v>
      </c>
      <c r="B48" s="66">
        <v>20636.150000000001</v>
      </c>
      <c r="C48" s="9"/>
      <c r="D48"/>
    </row>
    <row r="49" spans="1:3" customFormat="1" x14ac:dyDescent="0.25">
      <c r="A49" s="71" t="s">
        <v>93</v>
      </c>
      <c r="B49" s="66">
        <v>1035504.18</v>
      </c>
      <c r="C49" s="9"/>
    </row>
    <row r="50" spans="1:3" customFormat="1" x14ac:dyDescent="0.25">
      <c r="A50" s="71" t="s">
        <v>94</v>
      </c>
      <c r="B50" s="66">
        <v>5284.8</v>
      </c>
      <c r="C50" s="9"/>
    </row>
    <row r="51" spans="1:3" customFormat="1" x14ac:dyDescent="0.25">
      <c r="A51" s="71" t="s">
        <v>118</v>
      </c>
      <c r="B51" s="66">
        <v>1688.17</v>
      </c>
      <c r="C51" s="9"/>
    </row>
    <row r="52" spans="1:3" customFormat="1" x14ac:dyDescent="0.25">
      <c r="A52" s="26" t="s">
        <v>9</v>
      </c>
      <c r="B52" s="42">
        <f>SUM(B38,B40,B41,B45,B47)</f>
        <v>9132167.0999999996</v>
      </c>
      <c r="C52" s="10"/>
    </row>
    <row r="53" spans="1:3" customFormat="1" x14ac:dyDescent="0.25">
      <c r="A53" s="27"/>
      <c r="B53" s="3"/>
      <c r="C53" s="10"/>
    </row>
    <row r="54" spans="1:3" customFormat="1" x14ac:dyDescent="0.25">
      <c r="A54" s="28" t="s">
        <v>10</v>
      </c>
      <c r="B54" s="16"/>
      <c r="C54" s="10"/>
    </row>
    <row r="55" spans="1:3" s="69" customFormat="1" x14ac:dyDescent="0.25">
      <c r="A55" s="67" t="s">
        <v>68</v>
      </c>
      <c r="B55" s="43">
        <f>SUM(B56:B59)</f>
        <v>2259328.63</v>
      </c>
      <c r="C55" s="72"/>
    </row>
    <row r="56" spans="1:3" customFormat="1" x14ac:dyDescent="0.25">
      <c r="A56" s="54" t="s">
        <v>72</v>
      </c>
      <c r="B56" s="66">
        <v>127769.43</v>
      </c>
      <c r="C56" s="10"/>
    </row>
    <row r="57" spans="1:3" customFormat="1" x14ac:dyDescent="0.25">
      <c r="A57" s="54" t="s">
        <v>73</v>
      </c>
      <c r="B57" s="66">
        <v>418413.07</v>
      </c>
      <c r="C57" s="10"/>
    </row>
    <row r="58" spans="1:3" customFormat="1" x14ac:dyDescent="0.25">
      <c r="A58" s="24" t="s">
        <v>74</v>
      </c>
      <c r="B58" s="66">
        <v>2719.15</v>
      </c>
      <c r="C58" s="10"/>
    </row>
    <row r="59" spans="1:3" customFormat="1" x14ac:dyDescent="0.25">
      <c r="A59" s="24" t="s">
        <v>75</v>
      </c>
      <c r="B59" s="66">
        <v>1710426.98</v>
      </c>
      <c r="C59" s="10"/>
    </row>
    <row r="60" spans="1:3" customFormat="1" x14ac:dyDescent="0.25">
      <c r="A60" s="26" t="s">
        <v>81</v>
      </c>
      <c r="B60" s="43">
        <f>B55</f>
        <v>2259328.63</v>
      </c>
      <c r="C60" s="10"/>
    </row>
    <row r="61" spans="1:3" s="38" customFormat="1" x14ac:dyDescent="0.25">
      <c r="A61" s="25"/>
      <c r="B61" s="36"/>
      <c r="C61" s="37"/>
    </row>
    <row r="62" spans="1:3" customFormat="1" x14ac:dyDescent="0.25">
      <c r="A62" s="29" t="s">
        <v>11</v>
      </c>
      <c r="B62" s="30"/>
      <c r="C62" s="4"/>
    </row>
    <row r="63" spans="1:3" s="69" customFormat="1" x14ac:dyDescent="0.25">
      <c r="A63" s="59" t="s">
        <v>80</v>
      </c>
      <c r="B63" s="73">
        <f>SUM(B64:B67)</f>
        <v>1085145.8400000001</v>
      </c>
      <c r="C63" s="74"/>
    </row>
    <row r="64" spans="1:3" customFormat="1" x14ac:dyDescent="0.25">
      <c r="A64" s="54" t="s">
        <v>76</v>
      </c>
      <c r="B64" s="66">
        <v>299660.40999999997</v>
      </c>
      <c r="C64" s="10"/>
    </row>
    <row r="65" spans="1:3" customFormat="1" x14ac:dyDescent="0.25">
      <c r="A65" s="54" t="s">
        <v>77</v>
      </c>
      <c r="B65" s="66">
        <v>2730</v>
      </c>
      <c r="C65" s="10"/>
    </row>
    <row r="66" spans="1:3" customFormat="1" x14ac:dyDescent="0.25">
      <c r="A66" s="24" t="s">
        <v>78</v>
      </c>
      <c r="B66" s="66">
        <v>782755.43</v>
      </c>
      <c r="C66" s="10"/>
    </row>
    <row r="67" spans="1:3" customFormat="1" x14ac:dyDescent="0.25">
      <c r="A67" s="24" t="s">
        <v>79</v>
      </c>
      <c r="B67" s="66">
        <v>0</v>
      </c>
      <c r="C67" s="10"/>
    </row>
    <row r="68" spans="1:3" customFormat="1" x14ac:dyDescent="0.25">
      <c r="A68" s="28" t="s">
        <v>82</v>
      </c>
      <c r="B68" s="46">
        <f>B63</f>
        <v>1085145.8400000001</v>
      </c>
      <c r="C68" s="4"/>
    </row>
    <row r="69" spans="1:3" s="38" customFormat="1" x14ac:dyDescent="0.25">
      <c r="A69" s="25"/>
      <c r="B69" s="36"/>
      <c r="C69" s="37"/>
    </row>
    <row r="70" spans="1:3" customFormat="1" x14ac:dyDescent="0.25">
      <c r="A70" s="28" t="s">
        <v>12</v>
      </c>
      <c r="B70" s="17"/>
      <c r="C70" s="4"/>
    </row>
    <row r="71" spans="1:3" customFormat="1" x14ac:dyDescent="0.25">
      <c r="A71" s="28" t="s">
        <v>13</v>
      </c>
      <c r="B71" s="28"/>
      <c r="C71" s="6"/>
    </row>
    <row r="72" spans="1:3" customFormat="1" x14ac:dyDescent="0.25">
      <c r="A72" s="59" t="s">
        <v>14</v>
      </c>
      <c r="B72" s="43">
        <v>1058967.77</v>
      </c>
      <c r="C72" s="9"/>
    </row>
    <row r="73" spans="1:3" customFormat="1" x14ac:dyDescent="0.25">
      <c r="A73" s="27" t="s">
        <v>15</v>
      </c>
      <c r="B73" s="43">
        <v>848646.78</v>
      </c>
      <c r="C73" s="9"/>
    </row>
    <row r="74" spans="1:3" customFormat="1" x14ac:dyDescent="0.25">
      <c r="A74" s="27" t="s">
        <v>31</v>
      </c>
      <c r="B74" s="43">
        <v>1181956.57</v>
      </c>
      <c r="C74" s="9"/>
    </row>
    <row r="75" spans="1:3" customFormat="1" x14ac:dyDescent="0.25">
      <c r="A75" s="59" t="s">
        <v>30</v>
      </c>
      <c r="B75" s="43">
        <v>0</v>
      </c>
      <c r="C75" s="9"/>
    </row>
    <row r="76" spans="1:3" customFormat="1" x14ac:dyDescent="0.25">
      <c r="A76" s="59" t="s">
        <v>32</v>
      </c>
      <c r="B76" s="43">
        <v>97529.379999999801</v>
      </c>
      <c r="C76" s="9"/>
    </row>
    <row r="77" spans="1:3" customFormat="1" x14ac:dyDescent="0.25">
      <c r="A77" s="59" t="s">
        <v>33</v>
      </c>
      <c r="B77" s="43">
        <f>SUM(B78:B79)</f>
        <v>600003.97</v>
      </c>
      <c r="C77" s="9"/>
    </row>
    <row r="78" spans="1:3" customFormat="1" x14ac:dyDescent="0.25">
      <c r="A78" s="60" t="s">
        <v>55</v>
      </c>
      <c r="B78" s="76">
        <v>600003.97</v>
      </c>
      <c r="C78" s="9"/>
    </row>
    <row r="79" spans="1:3" customFormat="1" x14ac:dyDescent="0.25">
      <c r="A79" s="60" t="s">
        <v>56</v>
      </c>
      <c r="B79" s="76">
        <v>0</v>
      </c>
      <c r="C79" s="9"/>
    </row>
    <row r="80" spans="1:3" customFormat="1" ht="30" x14ac:dyDescent="0.25">
      <c r="A80" s="59" t="s">
        <v>34</v>
      </c>
      <c r="B80" s="43">
        <v>0</v>
      </c>
      <c r="C80" s="9"/>
    </row>
    <row r="81" spans="1:3" customFormat="1" x14ac:dyDescent="0.25">
      <c r="A81" s="58" t="s">
        <v>35</v>
      </c>
      <c r="B81" s="43">
        <f>SUM(B82:B91)</f>
        <v>221430.41999999998</v>
      </c>
      <c r="C81" s="9"/>
    </row>
    <row r="82" spans="1:3" customFormat="1" x14ac:dyDescent="0.25">
      <c r="A82" s="60" t="s">
        <v>57</v>
      </c>
      <c r="B82" s="76">
        <v>17115.37</v>
      </c>
      <c r="C82" s="9"/>
    </row>
    <row r="83" spans="1:3" customFormat="1" x14ac:dyDescent="0.25">
      <c r="A83" s="60" t="s">
        <v>100</v>
      </c>
      <c r="B83" s="76">
        <v>44321.06</v>
      </c>
      <c r="C83" s="9"/>
    </row>
    <row r="84" spans="1:3" customFormat="1" x14ac:dyDescent="0.25">
      <c r="A84" s="60" t="s">
        <v>101</v>
      </c>
      <c r="B84" s="76">
        <v>0</v>
      </c>
      <c r="C84" s="9"/>
    </row>
    <row r="85" spans="1:3" customFormat="1" x14ac:dyDescent="0.25">
      <c r="A85" s="60" t="s">
        <v>102</v>
      </c>
      <c r="B85" s="76">
        <v>5284.8</v>
      </c>
      <c r="C85" s="9"/>
    </row>
    <row r="86" spans="1:3" customFormat="1" x14ac:dyDescent="0.25">
      <c r="A86" s="60" t="s">
        <v>103</v>
      </c>
      <c r="B86" s="76">
        <v>96094.51</v>
      </c>
      <c r="C86" s="9"/>
    </row>
    <row r="87" spans="1:3" customFormat="1" x14ac:dyDescent="0.25">
      <c r="A87" s="60" t="s">
        <v>110</v>
      </c>
      <c r="B87" s="76">
        <v>1155</v>
      </c>
      <c r="C87" s="9"/>
    </row>
    <row r="88" spans="1:3" customFormat="1" x14ac:dyDescent="0.25">
      <c r="A88" s="60" t="s">
        <v>111</v>
      </c>
      <c r="B88" s="76">
        <v>27243.3</v>
      </c>
      <c r="C88" s="9"/>
    </row>
    <row r="89" spans="1:3" customFormat="1" x14ac:dyDescent="0.25">
      <c r="A89" s="60" t="s">
        <v>112</v>
      </c>
      <c r="B89" s="76">
        <v>0</v>
      </c>
      <c r="C89" s="9"/>
    </row>
    <row r="90" spans="1:3" customFormat="1" x14ac:dyDescent="0.25">
      <c r="A90" s="60" t="s">
        <v>115</v>
      </c>
      <c r="B90" s="76">
        <v>15150.38</v>
      </c>
      <c r="C90" s="9"/>
    </row>
    <row r="91" spans="1:3" customFormat="1" x14ac:dyDescent="0.25">
      <c r="A91" s="60" t="s">
        <v>119</v>
      </c>
      <c r="B91" s="76">
        <v>15066</v>
      </c>
      <c r="C91" s="9"/>
    </row>
    <row r="92" spans="1:3" customFormat="1" x14ac:dyDescent="0.25">
      <c r="A92" s="25" t="s">
        <v>38</v>
      </c>
      <c r="B92" s="44">
        <f>SUM(B72,B73,B74,B75,B76,B77,B80,B81)</f>
        <v>4008534.8899999997</v>
      </c>
      <c r="C92" s="9"/>
    </row>
    <row r="93" spans="1:3" customFormat="1" x14ac:dyDescent="0.25">
      <c r="A93" s="25"/>
      <c r="B93" s="18"/>
      <c r="C93" s="9"/>
    </row>
    <row r="94" spans="1:3" customFormat="1" x14ac:dyDescent="0.25">
      <c r="A94" s="28" t="s">
        <v>16</v>
      </c>
      <c r="B94" s="28"/>
      <c r="C94" s="10"/>
    </row>
    <row r="95" spans="1:3" customFormat="1" x14ac:dyDescent="0.25">
      <c r="A95" s="11" t="s">
        <v>17</v>
      </c>
      <c r="B95" s="76">
        <v>0</v>
      </c>
      <c r="C95" s="10"/>
    </row>
    <row r="96" spans="1:3" customFormat="1" x14ac:dyDescent="0.25">
      <c r="A96" s="11" t="s">
        <v>18</v>
      </c>
      <c r="B96" s="76">
        <v>0</v>
      </c>
      <c r="C96" s="10"/>
    </row>
    <row r="97" spans="1:4" x14ac:dyDescent="0.25">
      <c r="A97" s="11" t="s">
        <v>19</v>
      </c>
      <c r="B97" s="76">
        <v>0</v>
      </c>
      <c r="C97" s="10"/>
      <c r="D97"/>
    </row>
    <row r="98" spans="1:4" x14ac:dyDescent="0.25">
      <c r="A98" s="11" t="s">
        <v>36</v>
      </c>
      <c r="B98" s="76">
        <v>0</v>
      </c>
      <c r="C98" s="10"/>
      <c r="D98"/>
    </row>
    <row r="99" spans="1:4" x14ac:dyDescent="0.25">
      <c r="A99" s="70" t="s">
        <v>43</v>
      </c>
      <c r="B99" s="80">
        <f>B95+B96+B97+B98</f>
        <v>0</v>
      </c>
      <c r="C99" s="4"/>
      <c r="D99"/>
    </row>
    <row r="100" spans="1:4" ht="14.25" customHeight="1" x14ac:dyDescent="0.25">
      <c r="A100" s="25" t="s">
        <v>42</v>
      </c>
      <c r="B100" s="42">
        <f>B92+B99</f>
        <v>4008534.8899999997</v>
      </c>
      <c r="C100" s="4"/>
      <c r="D100"/>
    </row>
    <row r="101" spans="1:4" x14ac:dyDescent="0.25">
      <c r="A101" s="25"/>
      <c r="B101" s="3"/>
      <c r="C101" s="4"/>
      <c r="D101"/>
    </row>
    <row r="102" spans="1:4" x14ac:dyDescent="0.25">
      <c r="A102" s="29" t="s">
        <v>20</v>
      </c>
      <c r="B102" s="30"/>
      <c r="C102" s="4"/>
      <c r="D102"/>
    </row>
    <row r="103" spans="1:4" x14ac:dyDescent="0.25">
      <c r="A103" s="11" t="s">
        <v>21</v>
      </c>
      <c r="B103" s="3">
        <v>0</v>
      </c>
      <c r="C103" s="10"/>
      <c r="D103"/>
    </row>
    <row r="104" spans="1:4" x14ac:dyDescent="0.25">
      <c r="A104" s="11" t="s">
        <v>22</v>
      </c>
      <c r="B104" s="12">
        <v>0</v>
      </c>
      <c r="C104" s="1"/>
      <c r="D104"/>
    </row>
    <row r="105" spans="1:4" x14ac:dyDescent="0.25">
      <c r="A105" s="31" t="s">
        <v>23</v>
      </c>
      <c r="B105" s="47">
        <f>B103+B104</f>
        <v>0</v>
      </c>
      <c r="C105" s="1"/>
      <c r="D105"/>
    </row>
    <row r="106" spans="1:4" s="38" customFormat="1" x14ac:dyDescent="0.25">
      <c r="A106" s="105"/>
      <c r="B106" s="105"/>
      <c r="C106" s="39"/>
    </row>
    <row r="107" spans="1:4" x14ac:dyDescent="0.25">
      <c r="A107" s="21" t="s">
        <v>117</v>
      </c>
      <c r="B107" s="33"/>
      <c r="C107" s="8"/>
      <c r="D107"/>
    </row>
    <row r="108" spans="1:4" s="69" customFormat="1" x14ac:dyDescent="0.25">
      <c r="A108" s="77" t="s">
        <v>24</v>
      </c>
      <c r="B108" s="45">
        <f>SUM(B109)</f>
        <v>3336.16</v>
      </c>
      <c r="C108" s="78"/>
    </row>
    <row r="109" spans="1:4" x14ac:dyDescent="0.25">
      <c r="A109" s="54" t="s">
        <v>83</v>
      </c>
      <c r="B109" s="75">
        <v>3336.16</v>
      </c>
      <c r="C109" s="8"/>
      <c r="D109"/>
    </row>
    <row r="110" spans="1:4" s="69" customFormat="1" x14ac:dyDescent="0.25">
      <c r="A110" s="77" t="s">
        <v>87</v>
      </c>
      <c r="B110" s="45">
        <f>SUM(B111:B115)</f>
        <v>17895679.379999999</v>
      </c>
      <c r="C110" s="78"/>
    </row>
    <row r="111" spans="1:4" x14ac:dyDescent="0.25">
      <c r="A111" s="54" t="s">
        <v>84</v>
      </c>
      <c r="B111" s="66">
        <v>6417008</v>
      </c>
      <c r="C111" s="8"/>
      <c r="D111"/>
    </row>
    <row r="112" spans="1:4" x14ac:dyDescent="0.25">
      <c r="A112" s="54" t="s">
        <v>85</v>
      </c>
      <c r="B112" s="66">
        <v>5029153.66</v>
      </c>
      <c r="C112" s="8"/>
      <c r="D112"/>
    </row>
    <row r="113" spans="1:4" x14ac:dyDescent="0.25">
      <c r="A113" s="54" t="s">
        <v>86</v>
      </c>
      <c r="B113" s="66">
        <v>3523563.96</v>
      </c>
      <c r="C113" s="8"/>
      <c r="D113"/>
    </row>
    <row r="114" spans="1:4" x14ac:dyDescent="0.25">
      <c r="A114" s="24" t="s">
        <v>125</v>
      </c>
      <c r="B114" s="66">
        <v>29523.129999999801</v>
      </c>
      <c r="C114" s="8"/>
      <c r="D114"/>
    </row>
    <row r="115" spans="1:4" x14ac:dyDescent="0.25">
      <c r="A115" s="24" t="s">
        <v>122</v>
      </c>
      <c r="B115" s="66">
        <v>2896430.63</v>
      </c>
      <c r="C115" s="8"/>
      <c r="D115"/>
    </row>
    <row r="116" spans="1:4" s="69" customFormat="1" x14ac:dyDescent="0.25">
      <c r="A116" s="77" t="s">
        <v>142</v>
      </c>
      <c r="B116" s="45">
        <f>B117</f>
        <v>35056968.079999998</v>
      </c>
      <c r="C116" s="78"/>
    </row>
    <row r="117" spans="1:4" x14ac:dyDescent="0.25">
      <c r="A117" s="54" t="s">
        <v>89</v>
      </c>
      <c r="B117" s="66">
        <v>35056968.079999998</v>
      </c>
      <c r="C117" s="8"/>
      <c r="D117"/>
    </row>
    <row r="118" spans="1:4" x14ac:dyDescent="0.25">
      <c r="A118" s="31" t="s">
        <v>91</v>
      </c>
      <c r="B118" s="45">
        <f>SUM(B116,B110,B108)</f>
        <v>52955983.61999999</v>
      </c>
      <c r="C118" s="8"/>
      <c r="D118"/>
    </row>
    <row r="119" spans="1:4" x14ac:dyDescent="0.25">
      <c r="A119" s="31" t="s">
        <v>39</v>
      </c>
      <c r="B119" s="45">
        <f>(B35+B52)-(B100+B105)</f>
        <v>52955983.619999997</v>
      </c>
      <c r="C119" s="8"/>
      <c r="D119"/>
    </row>
    <row r="120" spans="1:4" x14ac:dyDescent="0.25">
      <c r="A120" s="19" t="s">
        <v>3</v>
      </c>
      <c r="B120" s="20"/>
      <c r="C120" s="1"/>
    </row>
    <row r="121" spans="1:4" x14ac:dyDescent="0.25">
      <c r="A121" s="48" t="s">
        <v>28</v>
      </c>
      <c r="B121" s="49"/>
      <c r="C121" s="1"/>
    </row>
    <row r="122" spans="1:4" x14ac:dyDescent="0.25">
      <c r="A122" s="79" t="s">
        <v>26</v>
      </c>
      <c r="B122" s="45">
        <f>423997.96+20058.03+10978.08+146873.31+76609.18</f>
        <v>678516.56</v>
      </c>
      <c r="C122" s="1"/>
    </row>
    <row r="123" spans="1:4" x14ac:dyDescent="0.25">
      <c r="A123" s="79" t="s">
        <v>27</v>
      </c>
      <c r="B123" s="45">
        <v>0</v>
      </c>
      <c r="C123" s="1"/>
    </row>
    <row r="124" spans="1:4" x14ac:dyDescent="0.25">
      <c r="A124" s="79" t="s">
        <v>98</v>
      </c>
      <c r="B124" s="45">
        <f>SUM(B125:B126)</f>
        <v>28613.71</v>
      </c>
      <c r="C124" s="1"/>
    </row>
    <row r="125" spans="1:4" x14ac:dyDescent="0.25">
      <c r="A125" s="40" t="s">
        <v>99</v>
      </c>
      <c r="B125" s="32">
        <v>2708.41</v>
      </c>
      <c r="C125" s="1"/>
    </row>
    <row r="126" spans="1:4" x14ac:dyDescent="0.25">
      <c r="A126" s="40" t="s">
        <v>104</v>
      </c>
      <c r="B126" s="82">
        <f>21340.01+4565.29</f>
        <v>25905.3</v>
      </c>
      <c r="C126" s="1"/>
    </row>
    <row r="127" spans="1:4" x14ac:dyDescent="0.25">
      <c r="A127" s="48" t="s">
        <v>29</v>
      </c>
      <c r="B127" s="50">
        <f>B122+B123+B124</f>
        <v>707130.27</v>
      </c>
      <c r="C127" s="81"/>
    </row>
    <row r="128" spans="1:4" x14ac:dyDescent="0.25">
      <c r="A128" s="92" t="s">
        <v>25</v>
      </c>
      <c r="B128" s="93"/>
    </row>
    <row r="129" spans="1:2" x14ac:dyDescent="0.25">
      <c r="A129" s="94"/>
      <c r="B129" s="95"/>
    </row>
    <row r="130" spans="1:2" x14ac:dyDescent="0.25">
      <c r="A130" s="96"/>
      <c r="B130" s="97"/>
    </row>
    <row r="131" spans="1:2" x14ac:dyDescent="0.25">
      <c r="A131" t="s">
        <v>37</v>
      </c>
    </row>
    <row r="133" spans="1:2" x14ac:dyDescent="0.25">
      <c r="A133" t="s">
        <v>2</v>
      </c>
    </row>
    <row r="144" spans="1:2" x14ac:dyDescent="0.25">
      <c r="B144" s="69"/>
    </row>
  </sheetData>
  <mergeCells count="9">
    <mergeCell ref="A22:B22"/>
    <mergeCell ref="A106:B106"/>
    <mergeCell ref="A128:B130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landscape" r:id="rId1"/>
  <rowBreaks count="1" manualBreakCount="1">
    <brk id="93" max="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4"/>
  <sheetViews>
    <sheetView showGridLines="0" tabSelected="1" view="pageBreakPreview" topLeftCell="A69" zoomScale="40" zoomScaleNormal="40" zoomScaleSheetLayoutView="40" zoomScalePageLayoutView="55" workbookViewId="0"/>
  </sheetViews>
  <sheetFormatPr defaultColWidth="41.7109375" defaultRowHeight="15" x14ac:dyDescent="0.25"/>
  <cols>
    <col min="1" max="1" width="141.7109375" customWidth="1"/>
    <col min="2" max="2" width="45.85546875" customWidth="1"/>
    <col min="3" max="3" width="70.7109375" customWidth="1"/>
    <col min="4" max="4" width="41.7109375" style="1" customWidth="1"/>
  </cols>
  <sheetData>
    <row r="1" spans="1:4" ht="84.75" customHeight="1" x14ac:dyDescent="0.25"/>
    <row r="2" spans="1:4" x14ac:dyDescent="0.25">
      <c r="A2" s="98" t="s">
        <v>0</v>
      </c>
      <c r="B2" s="99"/>
      <c r="C2" s="1"/>
      <c r="D2"/>
    </row>
    <row r="3" spans="1:4" x14ac:dyDescent="0.25">
      <c r="A3" s="100"/>
      <c r="B3" s="101"/>
      <c r="C3" s="1"/>
      <c r="D3"/>
    </row>
    <row r="4" spans="1:4" x14ac:dyDescent="0.25">
      <c r="A4" s="100"/>
      <c r="B4" s="101"/>
      <c r="C4" s="1"/>
      <c r="D4"/>
    </row>
    <row r="5" spans="1:4" x14ac:dyDescent="0.25">
      <c r="A5" s="100"/>
      <c r="B5" s="101"/>
      <c r="C5" s="1"/>
      <c r="D5"/>
    </row>
    <row r="6" spans="1:4" x14ac:dyDescent="0.25">
      <c r="A6" s="100"/>
      <c r="B6" s="101"/>
      <c r="C6" s="1"/>
      <c r="D6"/>
    </row>
    <row r="7" spans="1:4" x14ac:dyDescent="0.25">
      <c r="A7" s="102"/>
      <c r="B7" s="103"/>
      <c r="C7" s="5"/>
      <c r="D7"/>
    </row>
    <row r="8" spans="1:4" ht="23.25" customHeight="1" x14ac:dyDescent="0.25">
      <c r="A8" s="104" t="s">
        <v>54</v>
      </c>
      <c r="B8" s="104"/>
      <c r="C8" s="5"/>
      <c r="D8"/>
    </row>
    <row r="9" spans="1:4" ht="23.25" customHeight="1" x14ac:dyDescent="0.25">
      <c r="A9" s="104"/>
      <c r="B9" s="104"/>
      <c r="C9" s="5"/>
      <c r="D9"/>
    </row>
    <row r="10" spans="1:4" x14ac:dyDescent="0.25">
      <c r="A10" s="106" t="s">
        <v>47</v>
      </c>
      <c r="B10" s="107"/>
      <c r="C10" s="1"/>
      <c r="D10"/>
    </row>
    <row r="11" spans="1:4" x14ac:dyDescent="0.25">
      <c r="A11" s="25" t="s">
        <v>46</v>
      </c>
      <c r="B11" s="13"/>
      <c r="C11" s="1"/>
      <c r="D11"/>
    </row>
    <row r="12" spans="1:4" x14ac:dyDescent="0.25">
      <c r="A12" s="108" t="s">
        <v>44</v>
      </c>
      <c r="B12" s="109"/>
      <c r="D12"/>
    </row>
    <row r="13" spans="1:4" x14ac:dyDescent="0.25">
      <c r="A13" s="51" t="s">
        <v>45</v>
      </c>
      <c r="B13" s="52"/>
      <c r="C13" s="1"/>
      <c r="D13"/>
    </row>
    <row r="14" spans="1:4" x14ac:dyDescent="0.25">
      <c r="A14" s="110" t="s">
        <v>48</v>
      </c>
      <c r="B14" s="111"/>
      <c r="C14" s="1"/>
      <c r="D14"/>
    </row>
    <row r="15" spans="1:4" x14ac:dyDescent="0.25">
      <c r="A15" s="61" t="s">
        <v>59</v>
      </c>
      <c r="B15" s="62"/>
      <c r="C15" s="1"/>
      <c r="D15"/>
    </row>
    <row r="16" spans="1:4" x14ac:dyDescent="0.25">
      <c r="A16" s="51" t="s">
        <v>49</v>
      </c>
      <c r="B16" s="51"/>
      <c r="D16"/>
    </row>
    <row r="17" spans="1:4" x14ac:dyDescent="0.25">
      <c r="A17" s="108" t="s">
        <v>50</v>
      </c>
      <c r="B17" s="109"/>
      <c r="C17" s="1"/>
      <c r="D17"/>
    </row>
    <row r="18" spans="1:4" x14ac:dyDescent="0.25">
      <c r="A18" s="51"/>
      <c r="B18" s="52"/>
      <c r="C18" s="1"/>
      <c r="D18"/>
    </row>
    <row r="19" spans="1:4" s="2" customFormat="1" x14ac:dyDescent="0.25">
      <c r="A19" s="53" t="s">
        <v>60</v>
      </c>
      <c r="B19" s="64">
        <v>8931696.7200000007</v>
      </c>
      <c r="C19" s="4"/>
    </row>
    <row r="20" spans="1:4" s="2" customFormat="1" x14ac:dyDescent="0.25">
      <c r="A20" s="63" t="s">
        <v>40</v>
      </c>
      <c r="B20" s="65">
        <v>0</v>
      </c>
      <c r="C20" s="4"/>
    </row>
    <row r="21" spans="1:4" s="2" customFormat="1" x14ac:dyDescent="0.25">
      <c r="A21" s="14"/>
      <c r="B21" s="15"/>
      <c r="C21" s="4"/>
    </row>
    <row r="22" spans="1:4" ht="26.25" x14ac:dyDescent="0.25">
      <c r="A22" s="112" t="s">
        <v>41</v>
      </c>
      <c r="B22" s="113"/>
      <c r="D22"/>
    </row>
    <row r="23" spans="1:4" x14ac:dyDescent="0.25">
      <c r="A23" s="35" t="s">
        <v>120</v>
      </c>
      <c r="B23" s="57" t="s">
        <v>1</v>
      </c>
      <c r="D23"/>
    </row>
    <row r="24" spans="1:4" x14ac:dyDescent="0.25">
      <c r="A24" s="21" t="s">
        <v>6</v>
      </c>
      <c r="B24" s="34"/>
      <c r="D24"/>
    </row>
    <row r="25" spans="1:4" x14ac:dyDescent="0.25">
      <c r="A25" s="55" t="s">
        <v>51</v>
      </c>
      <c r="B25" s="56">
        <f>SUM(B26)</f>
        <v>3336.16</v>
      </c>
      <c r="D25"/>
    </row>
    <row r="26" spans="1:4" x14ac:dyDescent="0.25">
      <c r="A26" s="54" t="s">
        <v>65</v>
      </c>
      <c r="B26" s="66">
        <v>3336.16</v>
      </c>
      <c r="D26"/>
    </row>
    <row r="27" spans="1:4" x14ac:dyDescent="0.25">
      <c r="A27" s="55" t="s">
        <v>52</v>
      </c>
      <c r="B27" s="56">
        <f>SUM(B28:B32)</f>
        <v>17895679.379999999</v>
      </c>
      <c r="D27"/>
    </row>
    <row r="28" spans="1:4" x14ac:dyDescent="0.25">
      <c r="A28" s="54" t="s">
        <v>53</v>
      </c>
      <c r="B28" s="66">
        <v>6417008</v>
      </c>
      <c r="D28"/>
    </row>
    <row r="29" spans="1:4" x14ac:dyDescent="0.25">
      <c r="A29" s="54" t="s">
        <v>64</v>
      </c>
      <c r="B29" s="66">
        <v>5029153.66</v>
      </c>
      <c r="D29"/>
    </row>
    <row r="30" spans="1:4" x14ac:dyDescent="0.25">
      <c r="A30" s="54" t="s">
        <v>62</v>
      </c>
      <c r="B30" s="66">
        <v>3523563.96</v>
      </c>
      <c r="D30"/>
    </row>
    <row r="31" spans="1:4" x14ac:dyDescent="0.25">
      <c r="A31" s="24" t="s">
        <v>125</v>
      </c>
      <c r="B31" s="66">
        <v>29523.129999999801</v>
      </c>
      <c r="D31"/>
    </row>
    <row r="32" spans="1:4" x14ac:dyDescent="0.25">
      <c r="A32" s="24" t="s">
        <v>122</v>
      </c>
      <c r="B32" s="66">
        <v>2896430.63</v>
      </c>
      <c r="D32"/>
    </row>
    <row r="33" spans="1:4" x14ac:dyDescent="0.25">
      <c r="A33" s="55" t="s">
        <v>66</v>
      </c>
      <c r="B33" s="56">
        <f>SUM(B34)</f>
        <v>35056968.079999998</v>
      </c>
      <c r="D33"/>
    </row>
    <row r="34" spans="1:4" x14ac:dyDescent="0.25">
      <c r="A34" s="54" t="s">
        <v>63</v>
      </c>
      <c r="B34" s="66">
        <v>35056968.079999998</v>
      </c>
      <c r="D34"/>
    </row>
    <row r="35" spans="1:4" x14ac:dyDescent="0.25">
      <c r="A35" s="23" t="s">
        <v>4</v>
      </c>
      <c r="B35" s="41">
        <f>SUM(B25,B27,B33)</f>
        <v>52955983.619999997</v>
      </c>
      <c r="D35"/>
    </row>
    <row r="36" spans="1:4" x14ac:dyDescent="0.25">
      <c r="A36" s="24"/>
      <c r="B36" s="22"/>
      <c r="D36"/>
    </row>
    <row r="37" spans="1:4" x14ac:dyDescent="0.25">
      <c r="A37" s="21" t="s">
        <v>5</v>
      </c>
      <c r="B37" s="21"/>
      <c r="C37" s="6"/>
      <c r="D37"/>
    </row>
    <row r="38" spans="1:4" s="69" customFormat="1" x14ac:dyDescent="0.25">
      <c r="A38" s="67" t="s">
        <v>7</v>
      </c>
      <c r="B38" s="43">
        <f>SUM(B39)</f>
        <v>8224566.4500000002</v>
      </c>
      <c r="C38" s="68"/>
    </row>
    <row r="39" spans="1:4" x14ac:dyDescent="0.25">
      <c r="A39" s="24" t="s">
        <v>67</v>
      </c>
      <c r="B39" s="66">
        <v>8224566.4500000002</v>
      </c>
      <c r="C39" s="8"/>
      <c r="D39"/>
    </row>
    <row r="40" spans="1:4" s="69" customFormat="1" x14ac:dyDescent="0.25">
      <c r="A40" s="67" t="s">
        <v>8</v>
      </c>
      <c r="B40" s="43">
        <v>0</v>
      </c>
      <c r="C40" s="68"/>
    </row>
    <row r="41" spans="1:4" s="69" customFormat="1" x14ac:dyDescent="0.25">
      <c r="A41" s="70" t="s">
        <v>96</v>
      </c>
      <c r="B41" s="43">
        <f>SUM(B42:B44)</f>
        <v>21006.989999999998</v>
      </c>
      <c r="C41" s="68"/>
    </row>
    <row r="42" spans="1:4" x14ac:dyDescent="0.25">
      <c r="A42" s="54" t="s">
        <v>69</v>
      </c>
      <c r="B42" s="66">
        <v>6825.94</v>
      </c>
      <c r="C42" s="8"/>
      <c r="D42"/>
    </row>
    <row r="43" spans="1:4" x14ac:dyDescent="0.25">
      <c r="A43" s="54" t="s">
        <v>70</v>
      </c>
      <c r="B43" s="66">
        <v>8444.64</v>
      </c>
      <c r="C43" s="8"/>
      <c r="D43"/>
    </row>
    <row r="44" spans="1:4" x14ac:dyDescent="0.25">
      <c r="A44" s="24" t="s">
        <v>71</v>
      </c>
      <c r="B44" s="75">
        <v>5736.41</v>
      </c>
      <c r="C44" s="8"/>
      <c r="D44"/>
    </row>
    <row r="45" spans="1:4" s="69" customFormat="1" x14ac:dyDescent="0.25">
      <c r="A45" s="70" t="s">
        <v>109</v>
      </c>
      <c r="B45" s="43">
        <f>SUM(B46)</f>
        <v>103334.17</v>
      </c>
      <c r="C45" s="78"/>
    </row>
    <row r="46" spans="1:4" x14ac:dyDescent="0.25">
      <c r="A46" s="24" t="s">
        <v>95</v>
      </c>
      <c r="B46" s="75">
        <v>103334.17</v>
      </c>
      <c r="C46" s="8"/>
      <c r="D46"/>
    </row>
    <row r="47" spans="1:4" s="69" customFormat="1" x14ac:dyDescent="0.25">
      <c r="A47" s="70" t="s">
        <v>97</v>
      </c>
      <c r="B47" s="43">
        <f>SUM(B48:B51)</f>
        <v>489479.29</v>
      </c>
      <c r="C47" s="68"/>
    </row>
    <row r="48" spans="1:4" x14ac:dyDescent="0.25">
      <c r="A48" s="71" t="s">
        <v>92</v>
      </c>
      <c r="B48" s="66">
        <v>1983.94</v>
      </c>
      <c r="C48" s="9"/>
      <c r="D48"/>
    </row>
    <row r="49" spans="1:3" customFormat="1" x14ac:dyDescent="0.25">
      <c r="A49" s="71" t="s">
        <v>93</v>
      </c>
      <c r="B49" s="66">
        <v>485765.14</v>
      </c>
      <c r="C49" s="9"/>
    </row>
    <row r="50" spans="1:3" customFormat="1" x14ac:dyDescent="0.25">
      <c r="A50" s="71" t="s">
        <v>94</v>
      </c>
      <c r="B50" s="66">
        <v>707.79</v>
      </c>
      <c r="C50" s="9"/>
    </row>
    <row r="51" spans="1:3" customFormat="1" x14ac:dyDescent="0.25">
      <c r="A51" s="71" t="s">
        <v>118</v>
      </c>
      <c r="B51" s="66">
        <v>1022.42</v>
      </c>
      <c r="C51" s="9"/>
    </row>
    <row r="52" spans="1:3" customFormat="1" x14ac:dyDescent="0.25">
      <c r="A52" s="26" t="s">
        <v>9</v>
      </c>
      <c r="B52" s="42">
        <f>SUM(B38,B40,B41,B45,B47)</f>
        <v>8838386.9000000004</v>
      </c>
      <c r="C52" s="10"/>
    </row>
    <row r="53" spans="1:3" customFormat="1" x14ac:dyDescent="0.25">
      <c r="A53" s="27"/>
      <c r="B53" s="3"/>
      <c r="C53" s="10"/>
    </row>
    <row r="54" spans="1:3" customFormat="1" x14ac:dyDescent="0.25">
      <c r="A54" s="28" t="s">
        <v>10</v>
      </c>
      <c r="B54" s="16"/>
      <c r="C54" s="10"/>
    </row>
    <row r="55" spans="1:3" s="69" customFormat="1" x14ac:dyDescent="0.25">
      <c r="A55" s="67" t="s">
        <v>68</v>
      </c>
      <c r="B55" s="43">
        <f>SUM(B56:B59)</f>
        <v>305582.65000000002</v>
      </c>
      <c r="C55" s="72"/>
    </row>
    <row r="56" spans="1:3" customFormat="1" x14ac:dyDescent="0.25">
      <c r="A56" s="54" t="s">
        <v>72</v>
      </c>
      <c r="B56" s="66">
        <v>175657</v>
      </c>
      <c r="C56" s="10"/>
    </row>
    <row r="57" spans="1:3" customFormat="1" x14ac:dyDescent="0.25">
      <c r="A57" s="54" t="s">
        <v>73</v>
      </c>
      <c r="B57" s="75">
        <v>81944.240000000005</v>
      </c>
      <c r="C57" s="10"/>
    </row>
    <row r="58" spans="1:3" customFormat="1" x14ac:dyDescent="0.25">
      <c r="A58" s="24" t="s">
        <v>74</v>
      </c>
      <c r="B58" s="75">
        <v>47981.41</v>
      </c>
      <c r="C58" s="10"/>
    </row>
    <row r="59" spans="1:3" customFormat="1" x14ac:dyDescent="0.25">
      <c r="A59" s="24" t="s">
        <v>75</v>
      </c>
      <c r="B59" s="66">
        <v>0</v>
      </c>
      <c r="C59" s="10"/>
    </row>
    <row r="60" spans="1:3" customFormat="1" x14ac:dyDescent="0.25">
      <c r="A60" s="26" t="s">
        <v>81</v>
      </c>
      <c r="B60" s="43">
        <f>B55</f>
        <v>305582.65000000002</v>
      </c>
      <c r="C60" s="10"/>
    </row>
    <row r="61" spans="1:3" s="38" customFormat="1" x14ac:dyDescent="0.25">
      <c r="A61" s="25"/>
      <c r="B61" s="36"/>
      <c r="C61" s="37"/>
    </row>
    <row r="62" spans="1:3" customFormat="1" x14ac:dyDescent="0.25">
      <c r="A62" s="29" t="s">
        <v>11</v>
      </c>
      <c r="B62" s="30"/>
      <c r="C62" s="4"/>
    </row>
    <row r="63" spans="1:3" s="69" customFormat="1" x14ac:dyDescent="0.25">
      <c r="A63" s="59" t="s">
        <v>80</v>
      </c>
      <c r="B63" s="73">
        <f>SUM(B64:B67)</f>
        <v>611611.27</v>
      </c>
      <c r="C63" s="74"/>
    </row>
    <row r="64" spans="1:3" customFormat="1" x14ac:dyDescent="0.25">
      <c r="A64" s="54" t="s">
        <v>76</v>
      </c>
      <c r="B64" s="66">
        <v>389340.62</v>
      </c>
      <c r="C64" s="10"/>
    </row>
    <row r="65" spans="1:3" customFormat="1" x14ac:dyDescent="0.25">
      <c r="A65" s="54" t="s">
        <v>77</v>
      </c>
      <c r="B65" s="75">
        <v>41790.6</v>
      </c>
      <c r="C65" s="10"/>
    </row>
    <row r="66" spans="1:3" customFormat="1" x14ac:dyDescent="0.25">
      <c r="A66" s="24" t="s">
        <v>78</v>
      </c>
      <c r="B66" s="66">
        <v>180480.05</v>
      </c>
      <c r="C66" s="10"/>
    </row>
    <row r="67" spans="1:3" customFormat="1" x14ac:dyDescent="0.25">
      <c r="A67" s="24" t="s">
        <v>79</v>
      </c>
      <c r="B67" s="66">
        <v>0</v>
      </c>
      <c r="C67" s="10"/>
    </row>
    <row r="68" spans="1:3" customFormat="1" x14ac:dyDescent="0.25">
      <c r="A68" s="28" t="s">
        <v>82</v>
      </c>
      <c r="B68" s="46">
        <f>B63</f>
        <v>611611.27</v>
      </c>
      <c r="C68" s="4"/>
    </row>
    <row r="69" spans="1:3" s="38" customFormat="1" x14ac:dyDescent="0.25">
      <c r="A69" s="25"/>
      <c r="B69" s="36"/>
      <c r="C69" s="37"/>
    </row>
    <row r="70" spans="1:3" customFormat="1" x14ac:dyDescent="0.25">
      <c r="A70" s="28" t="s">
        <v>12</v>
      </c>
      <c r="B70" s="17"/>
      <c r="C70" s="4"/>
    </row>
    <row r="71" spans="1:3" customFormat="1" x14ac:dyDescent="0.25">
      <c r="A71" s="28" t="s">
        <v>13</v>
      </c>
      <c r="B71" s="28"/>
      <c r="C71" s="6"/>
    </row>
    <row r="72" spans="1:3" customFormat="1" x14ac:dyDescent="0.25">
      <c r="A72" s="59" t="s">
        <v>14</v>
      </c>
      <c r="B72" s="43">
        <v>1273107.54</v>
      </c>
      <c r="C72" s="9"/>
    </row>
    <row r="73" spans="1:3" customFormat="1" x14ac:dyDescent="0.25">
      <c r="A73" s="27" t="s">
        <v>15</v>
      </c>
      <c r="B73" s="43">
        <v>1128201.57</v>
      </c>
      <c r="C73" s="9"/>
    </row>
    <row r="74" spans="1:3" customFormat="1" x14ac:dyDescent="0.25">
      <c r="A74" s="27" t="s">
        <v>31</v>
      </c>
      <c r="B74" s="43">
        <v>453883.48</v>
      </c>
      <c r="C74" s="9"/>
    </row>
    <row r="75" spans="1:3" customFormat="1" x14ac:dyDescent="0.25">
      <c r="A75" s="59" t="s">
        <v>30</v>
      </c>
      <c r="B75" s="43">
        <v>0</v>
      </c>
      <c r="C75" s="9"/>
    </row>
    <row r="76" spans="1:3" customFormat="1" x14ac:dyDescent="0.25">
      <c r="A76" s="59" t="s">
        <v>32</v>
      </c>
      <c r="B76" s="43">
        <v>161463.81</v>
      </c>
      <c r="C76" s="9"/>
    </row>
    <row r="77" spans="1:3" customFormat="1" x14ac:dyDescent="0.25">
      <c r="A77" s="59" t="s">
        <v>33</v>
      </c>
      <c r="B77" s="43">
        <f>SUM(B78:B79)</f>
        <v>697224.64</v>
      </c>
      <c r="C77" s="9"/>
    </row>
    <row r="78" spans="1:3" customFormat="1" x14ac:dyDescent="0.25">
      <c r="A78" s="60" t="s">
        <v>55</v>
      </c>
      <c r="B78" s="76">
        <v>697224.64</v>
      </c>
      <c r="C78" s="9"/>
    </row>
    <row r="79" spans="1:3" customFormat="1" x14ac:dyDescent="0.25">
      <c r="A79" s="60" t="s">
        <v>56</v>
      </c>
      <c r="B79" s="76">
        <v>0</v>
      </c>
      <c r="C79" s="9"/>
    </row>
    <row r="80" spans="1:3" customFormat="1" ht="30" x14ac:dyDescent="0.25">
      <c r="A80" s="59" t="s">
        <v>34</v>
      </c>
      <c r="B80" s="43">
        <v>0</v>
      </c>
      <c r="C80" s="9"/>
    </row>
    <row r="81" spans="1:3" customFormat="1" x14ac:dyDescent="0.25">
      <c r="A81" s="58" t="s">
        <v>35</v>
      </c>
      <c r="B81" s="43">
        <f>SUM(B82:B91)</f>
        <v>164992.65</v>
      </c>
      <c r="C81" s="9"/>
    </row>
    <row r="82" spans="1:3" customFormat="1" x14ac:dyDescent="0.25">
      <c r="A82" s="60" t="s">
        <v>57</v>
      </c>
      <c r="B82" s="76">
        <v>11411.17</v>
      </c>
      <c r="C82" s="9"/>
    </row>
    <row r="83" spans="1:3" customFormat="1" x14ac:dyDescent="0.25">
      <c r="A83" s="60" t="s">
        <v>100</v>
      </c>
      <c r="B83" s="76">
        <v>70056.7</v>
      </c>
      <c r="C83" s="9"/>
    </row>
    <row r="84" spans="1:3" customFormat="1" x14ac:dyDescent="0.25">
      <c r="A84" s="60" t="s">
        <v>101</v>
      </c>
      <c r="B84" s="76">
        <v>0</v>
      </c>
      <c r="C84" s="9"/>
    </row>
    <row r="85" spans="1:3" customFormat="1" x14ac:dyDescent="0.25">
      <c r="A85" s="60" t="s">
        <v>102</v>
      </c>
      <c r="B85" s="76">
        <v>707.79</v>
      </c>
      <c r="C85" s="9"/>
    </row>
    <row r="86" spans="1:3" customFormat="1" x14ac:dyDescent="0.25">
      <c r="A86" s="60" t="s">
        <v>103</v>
      </c>
      <c r="B86" s="76">
        <v>63022.92</v>
      </c>
      <c r="C86" s="9"/>
    </row>
    <row r="87" spans="1:3" customFormat="1" x14ac:dyDescent="0.25">
      <c r="A87" s="60" t="s">
        <v>110</v>
      </c>
      <c r="B87" s="76">
        <v>1100</v>
      </c>
      <c r="C87" s="9"/>
    </row>
    <row r="88" spans="1:3" customFormat="1" x14ac:dyDescent="0.25">
      <c r="A88" s="60" t="s">
        <v>111</v>
      </c>
      <c r="B88" s="76">
        <v>13621.65</v>
      </c>
      <c r="C88" s="9"/>
    </row>
    <row r="89" spans="1:3" customFormat="1" x14ac:dyDescent="0.25">
      <c r="A89" s="60" t="s">
        <v>112</v>
      </c>
      <c r="B89" s="76">
        <v>0</v>
      </c>
      <c r="C89" s="9"/>
    </row>
    <row r="90" spans="1:3" customFormat="1" x14ac:dyDescent="0.25">
      <c r="A90" s="60" t="s">
        <v>115</v>
      </c>
      <c r="B90" s="76">
        <v>1022.42</v>
      </c>
      <c r="C90" s="9"/>
    </row>
    <row r="91" spans="1:3" customFormat="1" x14ac:dyDescent="0.25">
      <c r="A91" s="60" t="s">
        <v>119</v>
      </c>
      <c r="B91" s="76">
        <v>4050</v>
      </c>
      <c r="C91" s="9"/>
    </row>
    <row r="92" spans="1:3" customFormat="1" x14ac:dyDescent="0.25">
      <c r="A92" s="25" t="s">
        <v>38</v>
      </c>
      <c r="B92" s="44">
        <f>SUM(B72,B73,B74,B75,B76,B77,B80,B81)</f>
        <v>3878873.6900000004</v>
      </c>
      <c r="C92" s="9"/>
    </row>
    <row r="93" spans="1:3" customFormat="1" x14ac:dyDescent="0.25">
      <c r="A93" s="25"/>
      <c r="B93" s="18"/>
      <c r="C93" s="9"/>
    </row>
    <row r="94" spans="1:3" customFormat="1" x14ac:dyDescent="0.25">
      <c r="A94" s="28" t="s">
        <v>16</v>
      </c>
      <c r="B94" s="28"/>
      <c r="C94" s="10"/>
    </row>
    <row r="95" spans="1:3" customFormat="1" x14ac:dyDescent="0.25">
      <c r="A95" s="11" t="s">
        <v>17</v>
      </c>
      <c r="B95" s="76">
        <v>0</v>
      </c>
      <c r="C95" s="10"/>
    </row>
    <row r="96" spans="1:3" customFormat="1" x14ac:dyDescent="0.25">
      <c r="A96" s="11" t="s">
        <v>18</v>
      </c>
      <c r="B96" s="76">
        <v>0</v>
      </c>
      <c r="C96" s="10"/>
    </row>
    <row r="97" spans="1:4" x14ac:dyDescent="0.25">
      <c r="A97" s="11" t="s">
        <v>19</v>
      </c>
      <c r="B97" s="76">
        <v>0</v>
      </c>
      <c r="C97" s="10"/>
      <c r="D97"/>
    </row>
    <row r="98" spans="1:4" x14ac:dyDescent="0.25">
      <c r="A98" s="11" t="s">
        <v>36</v>
      </c>
      <c r="B98" s="76">
        <v>0</v>
      </c>
      <c r="C98" s="10"/>
      <c r="D98"/>
    </row>
    <row r="99" spans="1:4" x14ac:dyDescent="0.25">
      <c r="A99" s="70" t="s">
        <v>43</v>
      </c>
      <c r="B99" s="80">
        <f>B95+B96+B97+B98</f>
        <v>0</v>
      </c>
      <c r="C99" s="4"/>
      <c r="D99"/>
    </row>
    <row r="100" spans="1:4" ht="14.25" customHeight="1" x14ac:dyDescent="0.25">
      <c r="A100" s="25" t="s">
        <v>42</v>
      </c>
      <c r="B100" s="42">
        <f>B92+B99</f>
        <v>3878873.6900000004</v>
      </c>
      <c r="C100" s="4"/>
      <c r="D100"/>
    </row>
    <row r="101" spans="1:4" x14ac:dyDescent="0.25">
      <c r="A101" s="25"/>
      <c r="B101" s="3"/>
      <c r="C101" s="4"/>
      <c r="D101"/>
    </row>
    <row r="102" spans="1:4" x14ac:dyDescent="0.25">
      <c r="A102" s="29" t="s">
        <v>20</v>
      </c>
      <c r="B102" s="30"/>
      <c r="C102" s="4"/>
      <c r="D102"/>
    </row>
    <row r="103" spans="1:4" x14ac:dyDescent="0.25">
      <c r="A103" s="11" t="s">
        <v>21</v>
      </c>
      <c r="B103" s="3">
        <v>0</v>
      </c>
      <c r="C103" s="10"/>
      <c r="D103"/>
    </row>
    <row r="104" spans="1:4" x14ac:dyDescent="0.25">
      <c r="A104" s="11" t="s">
        <v>22</v>
      </c>
      <c r="B104" s="12">
        <v>0</v>
      </c>
      <c r="C104" s="1"/>
      <c r="D104"/>
    </row>
    <row r="105" spans="1:4" x14ac:dyDescent="0.25">
      <c r="A105" s="31" t="s">
        <v>23</v>
      </c>
      <c r="B105" s="47">
        <f>B103+B104</f>
        <v>0</v>
      </c>
      <c r="C105" s="1"/>
      <c r="D105"/>
    </row>
    <row r="106" spans="1:4" s="38" customFormat="1" x14ac:dyDescent="0.25">
      <c r="A106" s="105"/>
      <c r="B106" s="105"/>
      <c r="C106" s="39"/>
    </row>
    <row r="107" spans="1:4" x14ac:dyDescent="0.25">
      <c r="A107" s="21" t="s">
        <v>121</v>
      </c>
      <c r="B107" s="33"/>
      <c r="C107" s="8"/>
      <c r="D107"/>
    </row>
    <row r="108" spans="1:4" s="69" customFormat="1" x14ac:dyDescent="0.25">
      <c r="A108" s="77" t="s">
        <v>24</v>
      </c>
      <c r="B108" s="45">
        <f>SUM(B109)</f>
        <v>2700</v>
      </c>
      <c r="C108" s="78"/>
    </row>
    <row r="109" spans="1:4" x14ac:dyDescent="0.25">
      <c r="A109" s="54" t="s">
        <v>83</v>
      </c>
      <c r="B109" s="75">
        <v>2700</v>
      </c>
      <c r="C109" s="8"/>
      <c r="D109"/>
    </row>
    <row r="110" spans="1:4" s="69" customFormat="1" x14ac:dyDescent="0.25">
      <c r="A110" s="77" t="s">
        <v>87</v>
      </c>
      <c r="B110" s="45">
        <f>SUM(B111:B115)</f>
        <v>22752494.579999998</v>
      </c>
      <c r="C110" s="78"/>
    </row>
    <row r="111" spans="1:4" x14ac:dyDescent="0.25">
      <c r="A111" s="54" t="s">
        <v>84</v>
      </c>
      <c r="B111" s="66">
        <v>10973714.529999999</v>
      </c>
      <c r="C111" s="8"/>
      <c r="D111"/>
    </row>
    <row r="112" spans="1:4" x14ac:dyDescent="0.25">
      <c r="A112" s="54" t="s">
        <v>85</v>
      </c>
      <c r="B112" s="66">
        <v>4997430.26</v>
      </c>
      <c r="C112" s="8"/>
      <c r="D112"/>
    </row>
    <row r="113" spans="1:4" x14ac:dyDescent="0.25">
      <c r="A113" s="54" t="s">
        <v>86</v>
      </c>
      <c r="B113" s="66">
        <v>3744061.52</v>
      </c>
      <c r="C113" s="8"/>
      <c r="D113"/>
    </row>
    <row r="114" spans="1:4" x14ac:dyDescent="0.25">
      <c r="A114" s="24" t="s">
        <v>90</v>
      </c>
      <c r="B114" s="66">
        <v>2624.9900000000698</v>
      </c>
      <c r="C114" s="8"/>
      <c r="D114"/>
    </row>
    <row r="115" spans="1:4" x14ac:dyDescent="0.25">
      <c r="A115" s="24" t="s">
        <v>122</v>
      </c>
      <c r="B115" s="66">
        <v>3034663.28</v>
      </c>
      <c r="C115" s="8"/>
      <c r="D115"/>
    </row>
    <row r="116" spans="1:4" s="69" customFormat="1" x14ac:dyDescent="0.25">
      <c r="A116" s="77" t="s">
        <v>88</v>
      </c>
      <c r="B116" s="45">
        <f>B117</f>
        <v>35160302.25</v>
      </c>
      <c r="C116" s="78"/>
    </row>
    <row r="117" spans="1:4" x14ac:dyDescent="0.25">
      <c r="A117" s="54" t="s">
        <v>89</v>
      </c>
      <c r="B117" s="66">
        <v>35160302.25</v>
      </c>
      <c r="C117" s="8"/>
      <c r="D117"/>
    </row>
    <row r="118" spans="1:4" x14ac:dyDescent="0.25">
      <c r="A118" s="31" t="s">
        <v>91</v>
      </c>
      <c r="B118" s="45">
        <f>SUM(B116,B110,B108)</f>
        <v>57915496.829999998</v>
      </c>
      <c r="C118" s="8"/>
      <c r="D118"/>
    </row>
    <row r="119" spans="1:4" x14ac:dyDescent="0.25">
      <c r="A119" s="31" t="s">
        <v>39</v>
      </c>
      <c r="B119" s="45">
        <f>(B35+B52)-(B100+B105)</f>
        <v>57915496.829999998</v>
      </c>
      <c r="C119" s="8"/>
      <c r="D119"/>
    </row>
    <row r="120" spans="1:4" x14ac:dyDescent="0.25">
      <c r="A120" s="19" t="s">
        <v>3</v>
      </c>
      <c r="B120" s="20"/>
      <c r="C120" s="1"/>
    </row>
    <row r="121" spans="1:4" x14ac:dyDescent="0.25">
      <c r="A121" s="48" t="s">
        <v>28</v>
      </c>
      <c r="B121" s="49"/>
      <c r="C121" s="1"/>
    </row>
    <row r="122" spans="1:4" x14ac:dyDescent="0.25">
      <c r="A122" s="79" t="s">
        <v>26</v>
      </c>
      <c r="B122" s="45">
        <f>435129.97+34169.99+9836.99+144692.05+81052.19</f>
        <v>704881.19</v>
      </c>
      <c r="C122" s="1"/>
    </row>
    <row r="123" spans="1:4" x14ac:dyDescent="0.25">
      <c r="A123" s="79" t="s">
        <v>27</v>
      </c>
      <c r="B123" s="45">
        <v>0</v>
      </c>
      <c r="C123" s="1"/>
    </row>
    <row r="124" spans="1:4" x14ac:dyDescent="0.25">
      <c r="A124" s="79" t="s">
        <v>98</v>
      </c>
      <c r="B124" s="45">
        <f>SUM(B125:B126)</f>
        <v>25763.93</v>
      </c>
      <c r="C124" s="1"/>
    </row>
    <row r="125" spans="1:4" x14ac:dyDescent="0.25">
      <c r="A125" s="40" t="s">
        <v>99</v>
      </c>
      <c r="B125" s="32">
        <v>0</v>
      </c>
      <c r="C125" s="1"/>
    </row>
    <row r="126" spans="1:4" x14ac:dyDescent="0.25">
      <c r="A126" s="40" t="s">
        <v>104</v>
      </c>
      <c r="B126" s="82">
        <f>21597.67+4166.26</f>
        <v>25763.93</v>
      </c>
      <c r="C126" s="1"/>
    </row>
    <row r="127" spans="1:4" x14ac:dyDescent="0.25">
      <c r="A127" s="48" t="s">
        <v>29</v>
      </c>
      <c r="B127" s="50">
        <f>B122+B123+B124</f>
        <v>730645.12</v>
      </c>
      <c r="C127" s="81"/>
    </row>
    <row r="128" spans="1:4" x14ac:dyDescent="0.25">
      <c r="A128" s="92" t="s">
        <v>25</v>
      </c>
      <c r="B128" s="93"/>
    </row>
    <row r="129" spans="1:2" x14ac:dyDescent="0.25">
      <c r="A129" s="94"/>
      <c r="B129" s="95"/>
    </row>
    <row r="130" spans="1:2" x14ac:dyDescent="0.25">
      <c r="A130" s="96"/>
      <c r="B130" s="97"/>
    </row>
    <row r="131" spans="1:2" x14ac:dyDescent="0.25">
      <c r="A131" t="s">
        <v>37</v>
      </c>
    </row>
    <row r="133" spans="1:2" x14ac:dyDescent="0.25">
      <c r="A133" t="s">
        <v>2</v>
      </c>
    </row>
    <row r="144" spans="1:2" x14ac:dyDescent="0.25">
      <c r="B144" s="69"/>
    </row>
  </sheetData>
  <mergeCells count="9">
    <mergeCell ref="A22:B22"/>
    <mergeCell ref="A106:B106"/>
    <mergeCell ref="A128:B130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landscape" r:id="rId1"/>
  <rowBreaks count="1" manualBreakCount="1">
    <brk id="93" max="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42"/>
  <sheetViews>
    <sheetView showGridLines="0" tabSelected="1" view="pageBreakPreview" topLeftCell="A71" zoomScale="55" zoomScaleNormal="55" zoomScaleSheetLayoutView="55" zoomScalePageLayoutView="55" workbookViewId="0"/>
  </sheetViews>
  <sheetFormatPr defaultColWidth="41.7109375" defaultRowHeight="15" x14ac:dyDescent="0.25"/>
  <cols>
    <col min="1" max="1" width="141.7109375" customWidth="1"/>
    <col min="2" max="2" width="45.85546875" customWidth="1"/>
    <col min="3" max="3" width="70.7109375" customWidth="1"/>
    <col min="4" max="4" width="41.7109375" style="1" customWidth="1"/>
  </cols>
  <sheetData>
    <row r="1" spans="1:4" ht="84.75" customHeight="1" x14ac:dyDescent="0.25"/>
    <row r="2" spans="1:4" x14ac:dyDescent="0.25">
      <c r="A2" s="98" t="s">
        <v>0</v>
      </c>
      <c r="B2" s="99"/>
      <c r="C2" s="1"/>
      <c r="D2"/>
    </row>
    <row r="3" spans="1:4" x14ac:dyDescent="0.25">
      <c r="A3" s="100"/>
      <c r="B3" s="101"/>
      <c r="C3" s="1"/>
      <c r="D3"/>
    </row>
    <row r="4" spans="1:4" x14ac:dyDescent="0.25">
      <c r="A4" s="100"/>
      <c r="B4" s="101"/>
      <c r="C4" s="1"/>
      <c r="D4"/>
    </row>
    <row r="5" spans="1:4" x14ac:dyDescent="0.25">
      <c r="A5" s="100"/>
      <c r="B5" s="101"/>
      <c r="C5" s="1"/>
      <c r="D5"/>
    </row>
    <row r="6" spans="1:4" x14ac:dyDescent="0.25">
      <c r="A6" s="100"/>
      <c r="B6" s="101"/>
      <c r="C6" s="1"/>
      <c r="D6"/>
    </row>
    <row r="7" spans="1:4" x14ac:dyDescent="0.25">
      <c r="A7" s="102"/>
      <c r="B7" s="103"/>
      <c r="C7" s="5"/>
      <c r="D7"/>
    </row>
    <row r="8" spans="1:4" ht="23.25" customHeight="1" x14ac:dyDescent="0.25">
      <c r="A8" s="104" t="s">
        <v>54</v>
      </c>
      <c r="B8" s="104"/>
      <c r="C8" s="5"/>
      <c r="D8"/>
    </row>
    <row r="9" spans="1:4" ht="23.25" customHeight="1" x14ac:dyDescent="0.25">
      <c r="A9" s="104"/>
      <c r="B9" s="104"/>
      <c r="C9" s="5"/>
      <c r="D9"/>
    </row>
    <row r="10" spans="1:4" x14ac:dyDescent="0.25">
      <c r="A10" s="106" t="s">
        <v>47</v>
      </c>
      <c r="B10" s="107"/>
      <c r="C10" s="1"/>
      <c r="D10"/>
    </row>
    <row r="11" spans="1:4" x14ac:dyDescent="0.25">
      <c r="A11" s="25" t="s">
        <v>46</v>
      </c>
      <c r="B11" s="13"/>
      <c r="C11" s="1"/>
      <c r="D11"/>
    </row>
    <row r="12" spans="1:4" x14ac:dyDescent="0.25">
      <c r="A12" s="108" t="s">
        <v>44</v>
      </c>
      <c r="B12" s="109"/>
      <c r="D12"/>
    </row>
    <row r="13" spans="1:4" x14ac:dyDescent="0.25">
      <c r="A13" s="51" t="s">
        <v>45</v>
      </c>
      <c r="B13" s="52"/>
      <c r="C13" s="1"/>
      <c r="D13"/>
    </row>
    <row r="14" spans="1:4" x14ac:dyDescent="0.25">
      <c r="A14" s="110" t="s">
        <v>48</v>
      </c>
      <c r="B14" s="111"/>
      <c r="C14" s="1"/>
      <c r="D14"/>
    </row>
    <row r="15" spans="1:4" x14ac:dyDescent="0.25">
      <c r="A15" s="61" t="s">
        <v>59</v>
      </c>
      <c r="B15" s="62"/>
      <c r="C15" s="1"/>
      <c r="D15"/>
    </row>
    <row r="16" spans="1:4" x14ac:dyDescent="0.25">
      <c r="A16" s="51" t="s">
        <v>49</v>
      </c>
      <c r="B16" s="51"/>
      <c r="D16"/>
    </row>
    <row r="17" spans="1:4" x14ac:dyDescent="0.25">
      <c r="A17" s="108" t="s">
        <v>50</v>
      </c>
      <c r="B17" s="109"/>
      <c r="C17" s="1"/>
      <c r="D17"/>
    </row>
    <row r="18" spans="1:4" x14ac:dyDescent="0.25">
      <c r="A18" s="51"/>
      <c r="B18" s="52"/>
      <c r="C18" s="1"/>
      <c r="D18"/>
    </row>
    <row r="19" spans="1:4" s="2" customFormat="1" x14ac:dyDescent="0.25">
      <c r="A19" s="53" t="s">
        <v>60</v>
      </c>
      <c r="B19" s="64">
        <v>8931696.7200000007</v>
      </c>
      <c r="C19" s="4"/>
    </row>
    <row r="20" spans="1:4" s="2" customFormat="1" x14ac:dyDescent="0.25">
      <c r="A20" s="63" t="s">
        <v>128</v>
      </c>
      <c r="B20" s="65">
        <v>0</v>
      </c>
      <c r="C20" s="4"/>
    </row>
    <row r="21" spans="1:4" s="2" customFormat="1" x14ac:dyDescent="0.25">
      <c r="A21" s="14"/>
      <c r="B21" s="15"/>
      <c r="C21" s="4"/>
    </row>
    <row r="22" spans="1:4" ht="26.25" x14ac:dyDescent="0.25">
      <c r="A22" s="112" t="s">
        <v>41</v>
      </c>
      <c r="B22" s="113"/>
      <c r="D22"/>
    </row>
    <row r="23" spans="1:4" x14ac:dyDescent="0.25">
      <c r="A23" s="35" t="s">
        <v>126</v>
      </c>
      <c r="B23" s="57" t="s">
        <v>1</v>
      </c>
      <c r="D23"/>
    </row>
    <row r="24" spans="1:4" x14ac:dyDescent="0.25">
      <c r="A24" s="21" t="s">
        <v>6</v>
      </c>
      <c r="B24" s="34"/>
      <c r="D24"/>
    </row>
    <row r="25" spans="1:4" x14ac:dyDescent="0.25">
      <c r="A25" s="55" t="s">
        <v>51</v>
      </c>
      <c r="B25" s="56">
        <f>SUM(B26)</f>
        <v>2700</v>
      </c>
      <c r="D25"/>
    </row>
    <row r="26" spans="1:4" x14ac:dyDescent="0.25">
      <c r="A26" s="54" t="s">
        <v>65</v>
      </c>
      <c r="B26" s="66">
        <v>2700</v>
      </c>
      <c r="D26"/>
    </row>
    <row r="27" spans="1:4" x14ac:dyDescent="0.25">
      <c r="A27" s="55" t="s">
        <v>52</v>
      </c>
      <c r="B27" s="56">
        <f>SUM(B28:B31)</f>
        <v>19717831.299999997</v>
      </c>
      <c r="D27"/>
    </row>
    <row r="28" spans="1:4" x14ac:dyDescent="0.25">
      <c r="A28" s="54" t="s">
        <v>53</v>
      </c>
      <c r="B28" s="66">
        <v>10973714.529999999</v>
      </c>
      <c r="D28"/>
    </row>
    <row r="29" spans="1:4" x14ac:dyDescent="0.25">
      <c r="A29" s="54" t="s">
        <v>64</v>
      </c>
      <c r="B29" s="66">
        <v>4997430.26</v>
      </c>
      <c r="D29"/>
    </row>
    <row r="30" spans="1:4" x14ac:dyDescent="0.25">
      <c r="A30" s="54" t="s">
        <v>62</v>
      </c>
      <c r="B30" s="66">
        <v>3744061.52</v>
      </c>
      <c r="D30"/>
    </row>
    <row r="31" spans="1:4" x14ac:dyDescent="0.25">
      <c r="A31" s="24" t="s">
        <v>125</v>
      </c>
      <c r="B31" s="66">
        <v>2624.9900000000698</v>
      </c>
      <c r="D31"/>
    </row>
    <row r="32" spans="1:4" x14ac:dyDescent="0.25">
      <c r="A32" s="55" t="s">
        <v>66</v>
      </c>
      <c r="B32" s="56">
        <f>SUM(B33)</f>
        <v>35160302.25</v>
      </c>
      <c r="D32"/>
    </row>
    <row r="33" spans="1:4" x14ac:dyDescent="0.25">
      <c r="A33" s="54" t="s">
        <v>63</v>
      </c>
      <c r="B33" s="66">
        <v>35160302.25</v>
      </c>
      <c r="D33"/>
    </row>
    <row r="34" spans="1:4" x14ac:dyDescent="0.25">
      <c r="A34" s="23" t="s">
        <v>4</v>
      </c>
      <c r="B34" s="41">
        <f>SUM(B25,B27,B32)</f>
        <v>54880833.549999997</v>
      </c>
      <c r="D34"/>
    </row>
    <row r="35" spans="1:4" x14ac:dyDescent="0.25">
      <c r="A35" s="24"/>
      <c r="B35" s="22"/>
      <c r="D35"/>
    </row>
    <row r="36" spans="1:4" x14ac:dyDescent="0.25">
      <c r="A36" s="21" t="s">
        <v>5</v>
      </c>
      <c r="B36" s="21"/>
      <c r="C36" s="6"/>
      <c r="D36"/>
    </row>
    <row r="37" spans="1:4" s="69" customFormat="1" x14ac:dyDescent="0.25">
      <c r="A37" s="67" t="s">
        <v>7</v>
      </c>
      <c r="B37" s="43">
        <f>SUM(B38)</f>
        <v>8203551.5999999996</v>
      </c>
      <c r="C37" s="68"/>
    </row>
    <row r="38" spans="1:4" x14ac:dyDescent="0.25">
      <c r="A38" s="24" t="s">
        <v>67</v>
      </c>
      <c r="B38" s="66">
        <v>8203551.5999999996</v>
      </c>
      <c r="C38" s="8"/>
      <c r="D38"/>
    </row>
    <row r="39" spans="1:4" s="69" customFormat="1" x14ac:dyDescent="0.25">
      <c r="A39" s="67" t="s">
        <v>8</v>
      </c>
      <c r="B39" s="43">
        <v>0</v>
      </c>
      <c r="C39" s="68"/>
    </row>
    <row r="40" spans="1:4" s="69" customFormat="1" x14ac:dyDescent="0.25">
      <c r="A40" s="70" t="s">
        <v>96</v>
      </c>
      <c r="B40" s="43">
        <f>SUM(B41:B43)</f>
        <v>19151.830000000002</v>
      </c>
      <c r="C40" s="68"/>
    </row>
    <row r="41" spans="1:4" x14ac:dyDescent="0.25">
      <c r="A41" s="54" t="s">
        <v>69</v>
      </c>
      <c r="B41" s="75">
        <v>8607.7099999999991</v>
      </c>
      <c r="C41" s="8"/>
      <c r="D41"/>
    </row>
    <row r="42" spans="1:4" x14ac:dyDescent="0.25">
      <c r="A42" s="54" t="s">
        <v>70</v>
      </c>
      <c r="B42" s="66">
        <v>10544.12</v>
      </c>
      <c r="C42" s="8"/>
      <c r="D42"/>
    </row>
    <row r="43" spans="1:4" x14ac:dyDescent="0.25">
      <c r="A43" s="24" t="s">
        <v>71</v>
      </c>
      <c r="B43" s="75">
        <v>0</v>
      </c>
      <c r="C43" s="8"/>
      <c r="D43"/>
    </row>
    <row r="44" spans="1:4" s="69" customFormat="1" x14ac:dyDescent="0.25">
      <c r="A44" s="70" t="s">
        <v>109</v>
      </c>
      <c r="B44" s="43">
        <f>SUM(B45)</f>
        <v>155521.1</v>
      </c>
      <c r="C44" s="78"/>
    </row>
    <row r="45" spans="1:4" x14ac:dyDescent="0.25">
      <c r="A45" s="24" t="s">
        <v>95</v>
      </c>
      <c r="B45" s="75">
        <v>155521.1</v>
      </c>
      <c r="C45" s="8"/>
      <c r="D45"/>
    </row>
    <row r="46" spans="1:4" s="69" customFormat="1" x14ac:dyDescent="0.25">
      <c r="A46" s="70" t="s">
        <v>97</v>
      </c>
      <c r="B46" s="43">
        <f>SUM(B47:B50)</f>
        <v>64499.75</v>
      </c>
      <c r="C46" s="68"/>
    </row>
    <row r="47" spans="1:4" x14ac:dyDescent="0.25">
      <c r="A47" s="71" t="s">
        <v>92</v>
      </c>
      <c r="B47" s="66">
        <v>10047.14</v>
      </c>
      <c r="C47" s="9"/>
      <c r="D47"/>
    </row>
    <row r="48" spans="1:4" x14ac:dyDescent="0.25">
      <c r="A48" s="71" t="s">
        <v>93</v>
      </c>
      <c r="B48" s="66">
        <v>0</v>
      </c>
      <c r="C48" s="9"/>
      <c r="D48"/>
    </row>
    <row r="49" spans="1:3" customFormat="1" x14ac:dyDescent="0.25">
      <c r="A49" s="71" t="s">
        <v>94</v>
      </c>
      <c r="B49" s="66">
        <v>3133.84</v>
      </c>
      <c r="C49" s="9"/>
    </row>
    <row r="50" spans="1:3" customFormat="1" x14ac:dyDescent="0.25">
      <c r="A50" s="71" t="s">
        <v>118</v>
      </c>
      <c r="B50" s="66">
        <v>51318.77</v>
      </c>
      <c r="C50" s="9"/>
    </row>
    <row r="51" spans="1:3" customFormat="1" x14ac:dyDescent="0.25">
      <c r="A51" s="26" t="s">
        <v>9</v>
      </c>
      <c r="B51" s="42">
        <f>SUM(B37,B39,B40,B44,B46)</f>
        <v>8442724.2799999993</v>
      </c>
      <c r="C51" s="10"/>
    </row>
    <row r="52" spans="1:3" customFormat="1" x14ac:dyDescent="0.25">
      <c r="A52" s="27"/>
      <c r="B52" s="3"/>
      <c r="C52" s="10"/>
    </row>
    <row r="53" spans="1:3" customFormat="1" x14ac:dyDescent="0.25">
      <c r="A53" s="28" t="s">
        <v>10</v>
      </c>
      <c r="B53" s="16"/>
      <c r="C53" s="10"/>
    </row>
    <row r="54" spans="1:3" s="69" customFormat="1" x14ac:dyDescent="0.25">
      <c r="A54" s="67" t="s">
        <v>68</v>
      </c>
      <c r="B54" s="43">
        <f>SUM(B55:B58)</f>
        <v>412575.26</v>
      </c>
      <c r="C54" s="72"/>
    </row>
    <row r="55" spans="1:3" customFormat="1" x14ac:dyDescent="0.25">
      <c r="A55" s="54" t="s">
        <v>72</v>
      </c>
      <c r="B55" s="66">
        <v>314853</v>
      </c>
      <c r="C55" s="10"/>
    </row>
    <row r="56" spans="1:3" customFormat="1" x14ac:dyDescent="0.25">
      <c r="A56" s="54" t="s">
        <v>73</v>
      </c>
      <c r="B56" s="75">
        <v>97722.26</v>
      </c>
      <c r="C56" s="10"/>
    </row>
    <row r="57" spans="1:3" customFormat="1" x14ac:dyDescent="0.25">
      <c r="A57" s="24" t="s">
        <v>74</v>
      </c>
      <c r="B57" s="75">
        <v>0</v>
      </c>
      <c r="C57" s="10"/>
    </row>
    <row r="58" spans="1:3" customFormat="1" x14ac:dyDescent="0.25">
      <c r="A58" s="24" t="s">
        <v>75</v>
      </c>
      <c r="B58" s="75">
        <v>0</v>
      </c>
      <c r="C58" s="10"/>
    </row>
    <row r="59" spans="1:3" customFormat="1" x14ac:dyDescent="0.25">
      <c r="A59" s="26" t="s">
        <v>81</v>
      </c>
      <c r="B59" s="43">
        <f>B54</f>
        <v>412575.26</v>
      </c>
      <c r="C59" s="10"/>
    </row>
    <row r="60" spans="1:3" s="38" customFormat="1" x14ac:dyDescent="0.25">
      <c r="A60" s="25"/>
      <c r="B60" s="36"/>
      <c r="C60" s="37"/>
    </row>
    <row r="61" spans="1:3" customFormat="1" x14ac:dyDescent="0.25">
      <c r="A61" s="29" t="s">
        <v>11</v>
      </c>
      <c r="B61" s="30"/>
      <c r="C61" s="4"/>
    </row>
    <row r="62" spans="1:3" s="69" customFormat="1" x14ac:dyDescent="0.25">
      <c r="A62" s="59" t="s">
        <v>80</v>
      </c>
      <c r="B62" s="73">
        <f>SUM(B63:B66)</f>
        <v>15286458.9</v>
      </c>
      <c r="C62" s="74"/>
    </row>
    <row r="63" spans="1:3" customFormat="1" x14ac:dyDescent="0.25">
      <c r="A63" s="54" t="s">
        <v>76</v>
      </c>
      <c r="B63" s="75">
        <v>286458.90000000002</v>
      </c>
      <c r="C63" s="10"/>
    </row>
    <row r="64" spans="1:3" customFormat="1" x14ac:dyDescent="0.25">
      <c r="A64" s="54" t="s">
        <v>77</v>
      </c>
      <c r="B64" s="75">
        <v>0</v>
      </c>
      <c r="C64" s="10"/>
    </row>
    <row r="65" spans="1:3" customFormat="1" x14ac:dyDescent="0.25">
      <c r="A65" s="24" t="s">
        <v>78</v>
      </c>
      <c r="B65" s="66">
        <v>0</v>
      </c>
      <c r="C65" s="10"/>
    </row>
    <row r="66" spans="1:3" customFormat="1" x14ac:dyDescent="0.25">
      <c r="A66" s="24" t="s">
        <v>79</v>
      </c>
      <c r="B66" s="66">
        <v>15000000</v>
      </c>
      <c r="C66" s="10"/>
    </row>
    <row r="67" spans="1:3" customFormat="1" x14ac:dyDescent="0.25">
      <c r="A67" s="28" t="s">
        <v>82</v>
      </c>
      <c r="B67" s="46">
        <f>B62</f>
        <v>15286458.9</v>
      </c>
      <c r="C67" s="4"/>
    </row>
    <row r="68" spans="1:3" s="38" customFormat="1" x14ac:dyDescent="0.25">
      <c r="A68" s="25"/>
      <c r="B68" s="36"/>
      <c r="C68" s="37"/>
    </row>
    <row r="69" spans="1:3" customFormat="1" x14ac:dyDescent="0.25">
      <c r="A69" s="28" t="s">
        <v>12</v>
      </c>
      <c r="B69" s="17"/>
      <c r="C69" s="4"/>
    </row>
    <row r="70" spans="1:3" customFormat="1" x14ac:dyDescent="0.25">
      <c r="A70" s="28" t="s">
        <v>13</v>
      </c>
      <c r="B70" s="28"/>
      <c r="C70" s="6"/>
    </row>
    <row r="71" spans="1:3" customFormat="1" x14ac:dyDescent="0.25">
      <c r="A71" s="59" t="s">
        <v>14</v>
      </c>
      <c r="B71" s="43">
        <v>1050936.8600000001</v>
      </c>
      <c r="C71" s="9"/>
    </row>
    <row r="72" spans="1:3" customFormat="1" x14ac:dyDescent="0.25">
      <c r="A72" s="27" t="s">
        <v>15</v>
      </c>
      <c r="B72" s="43">
        <v>966443.79</v>
      </c>
      <c r="C72" s="9"/>
    </row>
    <row r="73" spans="1:3" customFormat="1" x14ac:dyDescent="0.25">
      <c r="A73" s="27" t="s">
        <v>31</v>
      </c>
      <c r="B73" s="43">
        <v>814845.03</v>
      </c>
      <c r="C73" s="9"/>
    </row>
    <row r="74" spans="1:3" customFormat="1" x14ac:dyDescent="0.25">
      <c r="A74" s="59" t="s">
        <v>30</v>
      </c>
      <c r="B74" s="43"/>
      <c r="C74" s="9"/>
    </row>
    <row r="75" spans="1:3" customFormat="1" x14ac:dyDescent="0.25">
      <c r="A75" s="59" t="s">
        <v>32</v>
      </c>
      <c r="B75" s="43">
        <v>147065.43</v>
      </c>
      <c r="C75" s="9"/>
    </row>
    <row r="76" spans="1:3" customFormat="1" x14ac:dyDescent="0.25">
      <c r="A76" s="59" t="s">
        <v>33</v>
      </c>
      <c r="B76" s="43">
        <f>SUM(B77:B78)</f>
        <v>616010.75</v>
      </c>
      <c r="C76" s="9"/>
    </row>
    <row r="77" spans="1:3" customFormat="1" x14ac:dyDescent="0.25">
      <c r="A77" s="60" t="s">
        <v>55</v>
      </c>
      <c r="B77" s="76">
        <v>616010.75</v>
      </c>
      <c r="C77" s="9"/>
    </row>
    <row r="78" spans="1:3" customFormat="1" x14ac:dyDescent="0.25">
      <c r="A78" s="60" t="s">
        <v>56</v>
      </c>
      <c r="B78" s="76">
        <v>0</v>
      </c>
      <c r="C78" s="9"/>
    </row>
    <row r="79" spans="1:3" customFormat="1" ht="30" x14ac:dyDescent="0.25">
      <c r="A79" s="59" t="s">
        <v>34</v>
      </c>
      <c r="B79" s="43">
        <v>0</v>
      </c>
      <c r="C79" s="9"/>
    </row>
    <row r="80" spans="1:3" customFormat="1" x14ac:dyDescent="0.25">
      <c r="A80" s="58" t="s">
        <v>35</v>
      </c>
      <c r="B80" s="43">
        <f>SUM(B81:B90)</f>
        <v>186378.86999999997</v>
      </c>
      <c r="C80" s="9"/>
    </row>
    <row r="81" spans="1:3" customFormat="1" x14ac:dyDescent="0.25">
      <c r="A81" s="60" t="s">
        <v>57</v>
      </c>
      <c r="B81" s="76">
        <v>32134.59</v>
      </c>
      <c r="C81" s="9"/>
    </row>
    <row r="82" spans="1:3" customFormat="1" x14ac:dyDescent="0.25">
      <c r="A82" s="60" t="s">
        <v>100</v>
      </c>
      <c r="B82" s="76">
        <v>102651.31</v>
      </c>
      <c r="C82" s="9"/>
    </row>
    <row r="83" spans="1:3" customFormat="1" x14ac:dyDescent="0.25">
      <c r="A83" s="60" t="s">
        <v>101</v>
      </c>
      <c r="B83" s="76">
        <v>0</v>
      </c>
      <c r="C83" s="9"/>
    </row>
    <row r="84" spans="1:3" customFormat="1" x14ac:dyDescent="0.25">
      <c r="A84" s="60" t="s">
        <v>102</v>
      </c>
      <c r="B84" s="76">
        <v>3133.84</v>
      </c>
      <c r="C84" s="9"/>
    </row>
    <row r="85" spans="1:3" customFormat="1" x14ac:dyDescent="0.25">
      <c r="A85" s="60" t="s">
        <v>103</v>
      </c>
      <c r="B85" s="76">
        <v>40462.61</v>
      </c>
      <c r="C85" s="9"/>
    </row>
    <row r="86" spans="1:3" customFormat="1" x14ac:dyDescent="0.25">
      <c r="A86" s="60" t="s">
        <v>110</v>
      </c>
      <c r="B86" s="76">
        <v>0</v>
      </c>
      <c r="C86" s="9"/>
    </row>
    <row r="87" spans="1:3" customFormat="1" x14ac:dyDescent="0.25">
      <c r="A87" s="60" t="s">
        <v>111</v>
      </c>
      <c r="B87" s="76">
        <v>5497.49</v>
      </c>
      <c r="C87" s="9"/>
    </row>
    <row r="88" spans="1:3" customFormat="1" x14ac:dyDescent="0.25">
      <c r="A88" s="60" t="s">
        <v>112</v>
      </c>
      <c r="B88" s="76">
        <v>0</v>
      </c>
      <c r="C88" s="9"/>
    </row>
    <row r="89" spans="1:3" customFormat="1" x14ac:dyDescent="0.25">
      <c r="A89" s="60" t="s">
        <v>115</v>
      </c>
      <c r="B89" s="76">
        <v>0</v>
      </c>
      <c r="C89" s="9"/>
    </row>
    <row r="90" spans="1:3" customFormat="1" x14ac:dyDescent="0.25">
      <c r="A90" s="60" t="s">
        <v>119</v>
      </c>
      <c r="B90" s="76">
        <v>2499.0300000000002</v>
      </c>
      <c r="C90" s="9"/>
    </row>
    <row r="91" spans="1:3" customFormat="1" x14ac:dyDescent="0.25">
      <c r="A91" s="25" t="s">
        <v>38</v>
      </c>
      <c r="B91" s="44">
        <f>SUM(B71,B72,B73,B74,B75,B76,B79,B80)</f>
        <v>3781680.7300000004</v>
      </c>
      <c r="C91" s="9"/>
    </row>
    <row r="92" spans="1:3" customFormat="1" x14ac:dyDescent="0.25">
      <c r="A92" s="25"/>
      <c r="B92" s="18"/>
      <c r="C92" s="9"/>
    </row>
    <row r="93" spans="1:3" customFormat="1" x14ac:dyDescent="0.25">
      <c r="A93" s="28" t="s">
        <v>16</v>
      </c>
      <c r="B93" s="28"/>
      <c r="C93" s="10"/>
    </row>
    <row r="94" spans="1:3" customFormat="1" x14ac:dyDescent="0.25">
      <c r="A94" s="11" t="s">
        <v>17</v>
      </c>
      <c r="B94" s="76">
        <v>73523.98</v>
      </c>
      <c r="C94" s="10"/>
    </row>
    <row r="95" spans="1:3" customFormat="1" x14ac:dyDescent="0.25">
      <c r="A95" s="11" t="s">
        <v>18</v>
      </c>
      <c r="B95" s="76">
        <v>0</v>
      </c>
      <c r="C95" s="10"/>
    </row>
    <row r="96" spans="1:3" customFormat="1" x14ac:dyDescent="0.25">
      <c r="A96" s="11" t="s">
        <v>19</v>
      </c>
      <c r="B96" s="76">
        <v>0</v>
      </c>
      <c r="C96" s="10"/>
    </row>
    <row r="97" spans="1:4" x14ac:dyDescent="0.25">
      <c r="A97" s="11" t="s">
        <v>36</v>
      </c>
      <c r="B97" s="76">
        <v>0</v>
      </c>
      <c r="C97" s="10"/>
      <c r="D97"/>
    </row>
    <row r="98" spans="1:4" x14ac:dyDescent="0.25">
      <c r="A98" s="70" t="s">
        <v>43</v>
      </c>
      <c r="B98" s="80">
        <f>B94+B95+B96+B97</f>
        <v>73523.98</v>
      </c>
      <c r="C98" s="4"/>
      <c r="D98"/>
    </row>
    <row r="99" spans="1:4" ht="14.25" customHeight="1" x14ac:dyDescent="0.25">
      <c r="A99" s="25" t="s">
        <v>42</v>
      </c>
      <c r="B99" s="42">
        <f>B91+B98</f>
        <v>3855204.7100000004</v>
      </c>
      <c r="C99" s="4"/>
      <c r="D99"/>
    </row>
    <row r="100" spans="1:4" x14ac:dyDescent="0.25">
      <c r="A100" s="25"/>
      <c r="B100" s="3"/>
      <c r="C100" s="4"/>
      <c r="D100"/>
    </row>
    <row r="101" spans="1:4" x14ac:dyDescent="0.25">
      <c r="A101" s="29" t="s">
        <v>20</v>
      </c>
      <c r="B101" s="30"/>
      <c r="C101" s="4"/>
      <c r="D101"/>
    </row>
    <row r="102" spans="1:4" x14ac:dyDescent="0.25">
      <c r="A102" s="11" t="s">
        <v>21</v>
      </c>
      <c r="B102" s="3">
        <v>0</v>
      </c>
      <c r="C102" s="10"/>
      <c r="D102"/>
    </row>
    <row r="103" spans="1:4" x14ac:dyDescent="0.25">
      <c r="A103" s="11" t="s">
        <v>22</v>
      </c>
      <c r="B103" s="12">
        <v>0</v>
      </c>
      <c r="C103" s="1"/>
      <c r="D103"/>
    </row>
    <row r="104" spans="1:4" x14ac:dyDescent="0.25">
      <c r="A104" s="31" t="s">
        <v>23</v>
      </c>
      <c r="B104" s="47">
        <f>B102+B103</f>
        <v>0</v>
      </c>
      <c r="C104" s="1"/>
      <c r="D104"/>
    </row>
    <row r="105" spans="1:4" s="38" customFormat="1" x14ac:dyDescent="0.25">
      <c r="A105" s="105"/>
      <c r="B105" s="105"/>
      <c r="C105" s="39"/>
    </row>
    <row r="106" spans="1:4" x14ac:dyDescent="0.25">
      <c r="A106" s="21" t="s">
        <v>127</v>
      </c>
      <c r="B106" s="33"/>
      <c r="C106" s="8"/>
      <c r="D106"/>
    </row>
    <row r="107" spans="1:4" s="69" customFormat="1" x14ac:dyDescent="0.25">
      <c r="A107" s="77" t="s">
        <v>24</v>
      </c>
      <c r="B107" s="45">
        <f>SUM(B108)</f>
        <v>3686.16</v>
      </c>
      <c r="C107" s="78"/>
    </row>
    <row r="108" spans="1:4" x14ac:dyDescent="0.25">
      <c r="A108" s="54" t="s">
        <v>83</v>
      </c>
      <c r="B108" s="75">
        <v>3686.16</v>
      </c>
      <c r="C108" s="8"/>
      <c r="D108"/>
    </row>
    <row r="109" spans="1:4" s="69" customFormat="1" x14ac:dyDescent="0.25">
      <c r="A109" s="77" t="s">
        <v>87</v>
      </c>
      <c r="B109" s="45">
        <f>SUM(B110:B113)</f>
        <v>9148843.6099999975</v>
      </c>
      <c r="C109" s="78"/>
    </row>
    <row r="110" spans="1:4" x14ac:dyDescent="0.25">
      <c r="A110" s="54" t="s">
        <v>84</v>
      </c>
      <c r="B110" s="66">
        <v>511708.169999998</v>
      </c>
      <c r="C110" s="8"/>
      <c r="D110"/>
    </row>
    <row r="111" spans="1:4" x14ac:dyDescent="0.25">
      <c r="A111" s="54" t="s">
        <v>85</v>
      </c>
      <c r="B111" s="66">
        <v>4910248.5199999996</v>
      </c>
      <c r="C111" s="8"/>
      <c r="D111"/>
    </row>
    <row r="112" spans="1:4" x14ac:dyDescent="0.25">
      <c r="A112" s="54" t="s">
        <v>86</v>
      </c>
      <c r="B112" s="66">
        <v>3724261.93</v>
      </c>
      <c r="C112" s="8"/>
      <c r="D112"/>
    </row>
    <row r="113" spans="1:4" x14ac:dyDescent="0.25">
      <c r="A113" s="24" t="s">
        <v>90</v>
      </c>
      <c r="B113" s="66">
        <v>2624.99</v>
      </c>
      <c r="C113" s="8"/>
      <c r="D113"/>
    </row>
    <row r="114" spans="1:4" s="69" customFormat="1" x14ac:dyDescent="0.25">
      <c r="A114" s="77" t="s">
        <v>88</v>
      </c>
      <c r="B114" s="45">
        <f>B115</f>
        <v>50315823.350000001</v>
      </c>
      <c r="C114" s="78"/>
    </row>
    <row r="115" spans="1:4" x14ac:dyDescent="0.25">
      <c r="A115" s="54" t="s">
        <v>89</v>
      </c>
      <c r="B115" s="66">
        <v>50315823.350000001</v>
      </c>
      <c r="C115" s="8"/>
      <c r="D115"/>
    </row>
    <row r="116" spans="1:4" x14ac:dyDescent="0.25">
      <c r="A116" s="31" t="s">
        <v>91</v>
      </c>
      <c r="B116" s="45">
        <f>SUM(B114,B109,B107)</f>
        <v>59468353.119999997</v>
      </c>
      <c r="C116" s="8"/>
      <c r="D116"/>
    </row>
    <row r="117" spans="1:4" x14ac:dyDescent="0.25">
      <c r="A117" s="31" t="s">
        <v>39</v>
      </c>
      <c r="B117" s="45">
        <f>(B34+B51)-(B99+B104)</f>
        <v>59468353.119999997</v>
      </c>
      <c r="C117" s="8"/>
      <c r="D117"/>
    </row>
    <row r="118" spans="1:4" x14ac:dyDescent="0.25">
      <c r="A118" s="19" t="s">
        <v>3</v>
      </c>
      <c r="B118" s="20"/>
      <c r="C118" s="1"/>
    </row>
    <row r="119" spans="1:4" x14ac:dyDescent="0.25">
      <c r="A119" s="48" t="s">
        <v>28</v>
      </c>
      <c r="B119" s="49"/>
      <c r="C119" s="1"/>
    </row>
    <row r="120" spans="1:4" x14ac:dyDescent="0.25">
      <c r="A120" s="79" t="s">
        <v>26</v>
      </c>
      <c r="B120" s="45">
        <f>443114.91+22611.17+9829.55+125544.41+85662.15</f>
        <v>686762.19</v>
      </c>
      <c r="C120" s="1"/>
    </row>
    <row r="121" spans="1:4" x14ac:dyDescent="0.25">
      <c r="A121" s="79" t="s">
        <v>27</v>
      </c>
      <c r="B121" s="45">
        <v>0</v>
      </c>
      <c r="C121" s="1"/>
    </row>
    <row r="122" spans="1:4" x14ac:dyDescent="0.25">
      <c r="A122" s="79" t="s">
        <v>98</v>
      </c>
      <c r="B122" s="45">
        <f>SUM(B123:B124)</f>
        <v>29145.35</v>
      </c>
      <c r="C122" s="1"/>
    </row>
    <row r="123" spans="1:4" x14ac:dyDescent="0.25">
      <c r="A123" s="40" t="s">
        <v>99</v>
      </c>
      <c r="B123" s="32">
        <v>0</v>
      </c>
      <c r="C123" s="1"/>
    </row>
    <row r="124" spans="1:4" x14ac:dyDescent="0.25">
      <c r="A124" s="40" t="s">
        <v>104</v>
      </c>
      <c r="B124" s="82">
        <f>24259.35+4886</f>
        <v>29145.35</v>
      </c>
      <c r="C124" s="1"/>
    </row>
    <row r="125" spans="1:4" x14ac:dyDescent="0.25">
      <c r="A125" s="48" t="s">
        <v>29</v>
      </c>
      <c r="B125" s="50">
        <f>B120+B121+B122</f>
        <v>715907.53999999992</v>
      </c>
      <c r="C125" s="81"/>
    </row>
    <row r="126" spans="1:4" x14ac:dyDescent="0.25">
      <c r="A126" s="92" t="s">
        <v>25</v>
      </c>
      <c r="B126" s="93"/>
    </row>
    <row r="127" spans="1:4" x14ac:dyDescent="0.25">
      <c r="A127" s="94"/>
      <c r="B127" s="95"/>
    </row>
    <row r="128" spans="1:4" x14ac:dyDescent="0.25">
      <c r="A128" s="96"/>
      <c r="B128" s="97"/>
    </row>
    <row r="129" spans="1:2" x14ac:dyDescent="0.25">
      <c r="A129" t="s">
        <v>37</v>
      </c>
    </row>
    <row r="131" spans="1:2" x14ac:dyDescent="0.25">
      <c r="A131" t="s">
        <v>2</v>
      </c>
    </row>
    <row r="142" spans="1:2" x14ac:dyDescent="0.25">
      <c r="B142" s="69"/>
    </row>
  </sheetData>
  <mergeCells count="9">
    <mergeCell ref="A22:B22"/>
    <mergeCell ref="A105:B105"/>
    <mergeCell ref="A126:B128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landscape" r:id="rId1"/>
  <rowBreaks count="1" manualBreakCount="1">
    <brk id="92" max="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40"/>
  <sheetViews>
    <sheetView showGridLines="0" tabSelected="1" view="pageBreakPreview" topLeftCell="A105" zoomScale="70" zoomScaleNormal="55" zoomScaleSheetLayoutView="70" zoomScalePageLayoutView="55" workbookViewId="0"/>
  </sheetViews>
  <sheetFormatPr defaultColWidth="41.7109375" defaultRowHeight="15" x14ac:dyDescent="0.25"/>
  <cols>
    <col min="1" max="1" width="141.7109375" customWidth="1"/>
    <col min="2" max="2" width="45.85546875" customWidth="1"/>
    <col min="3" max="3" width="70.7109375" customWidth="1"/>
    <col min="4" max="4" width="41.7109375" style="1" customWidth="1"/>
  </cols>
  <sheetData>
    <row r="1" spans="1:4" ht="84.75" customHeight="1" x14ac:dyDescent="0.25"/>
    <row r="2" spans="1:4" x14ac:dyDescent="0.25">
      <c r="A2" s="98" t="s">
        <v>0</v>
      </c>
      <c r="B2" s="99"/>
      <c r="C2" s="1"/>
      <c r="D2"/>
    </row>
    <row r="3" spans="1:4" x14ac:dyDescent="0.25">
      <c r="A3" s="100"/>
      <c r="B3" s="101"/>
      <c r="C3" s="1"/>
      <c r="D3"/>
    </row>
    <row r="4" spans="1:4" x14ac:dyDescent="0.25">
      <c r="A4" s="100"/>
      <c r="B4" s="101"/>
      <c r="C4" s="1"/>
      <c r="D4"/>
    </row>
    <row r="5" spans="1:4" x14ac:dyDescent="0.25">
      <c r="A5" s="100"/>
      <c r="B5" s="101"/>
      <c r="C5" s="1"/>
      <c r="D5"/>
    </row>
    <row r="6" spans="1:4" x14ac:dyDescent="0.25">
      <c r="A6" s="100"/>
      <c r="B6" s="101"/>
      <c r="C6" s="1"/>
      <c r="D6"/>
    </row>
    <row r="7" spans="1:4" x14ac:dyDescent="0.25">
      <c r="A7" s="102"/>
      <c r="B7" s="103"/>
      <c r="C7" s="5"/>
      <c r="D7"/>
    </row>
    <row r="8" spans="1:4" ht="23.25" customHeight="1" x14ac:dyDescent="0.25">
      <c r="A8" s="104" t="s">
        <v>54</v>
      </c>
      <c r="B8" s="104"/>
      <c r="C8" s="5"/>
      <c r="D8"/>
    </row>
    <row r="9" spans="1:4" ht="23.25" customHeight="1" x14ac:dyDescent="0.25">
      <c r="A9" s="104"/>
      <c r="B9" s="104"/>
      <c r="C9" s="5"/>
      <c r="D9"/>
    </row>
    <row r="10" spans="1:4" x14ac:dyDescent="0.25">
      <c r="A10" s="106" t="s">
        <v>47</v>
      </c>
      <c r="B10" s="107"/>
      <c r="C10" s="1"/>
      <c r="D10"/>
    </row>
    <row r="11" spans="1:4" x14ac:dyDescent="0.25">
      <c r="A11" s="25" t="s">
        <v>46</v>
      </c>
      <c r="B11" s="13"/>
      <c r="C11" s="1"/>
      <c r="D11"/>
    </row>
    <row r="12" spans="1:4" x14ac:dyDescent="0.25">
      <c r="A12" s="108" t="s">
        <v>44</v>
      </c>
      <c r="B12" s="109"/>
      <c r="D12"/>
    </row>
    <row r="13" spans="1:4" x14ac:dyDescent="0.25">
      <c r="A13" s="51" t="s">
        <v>45</v>
      </c>
      <c r="B13" s="52"/>
      <c r="C13" s="1"/>
      <c r="D13"/>
    </row>
    <row r="14" spans="1:4" x14ac:dyDescent="0.25">
      <c r="A14" s="110" t="s">
        <v>48</v>
      </c>
      <c r="B14" s="111"/>
      <c r="C14" s="1"/>
      <c r="D14"/>
    </row>
    <row r="15" spans="1:4" x14ac:dyDescent="0.25">
      <c r="A15" s="61" t="s">
        <v>59</v>
      </c>
      <c r="B15" s="62"/>
      <c r="C15" s="1"/>
      <c r="D15"/>
    </row>
    <row r="16" spans="1:4" x14ac:dyDescent="0.25">
      <c r="A16" s="51" t="s">
        <v>49</v>
      </c>
      <c r="B16" s="51"/>
      <c r="D16"/>
    </row>
    <row r="17" spans="1:4" x14ac:dyDescent="0.25">
      <c r="A17" s="108" t="s">
        <v>50</v>
      </c>
      <c r="B17" s="109"/>
      <c r="C17" s="1"/>
      <c r="D17"/>
    </row>
    <row r="18" spans="1:4" x14ac:dyDescent="0.25">
      <c r="A18" s="51"/>
      <c r="B18" s="52"/>
      <c r="C18" s="1"/>
      <c r="D18"/>
    </row>
    <row r="19" spans="1:4" s="2" customFormat="1" x14ac:dyDescent="0.25">
      <c r="A19" s="53" t="s">
        <v>60</v>
      </c>
      <c r="B19" s="64">
        <v>8931696.7200000007</v>
      </c>
      <c r="C19" s="4"/>
    </row>
    <row r="20" spans="1:4" s="2" customFormat="1" x14ac:dyDescent="0.25">
      <c r="A20" s="63" t="s">
        <v>128</v>
      </c>
      <c r="B20" s="65">
        <v>0</v>
      </c>
      <c r="C20" s="4"/>
    </row>
    <row r="21" spans="1:4" s="2" customFormat="1" x14ac:dyDescent="0.25">
      <c r="A21" s="14"/>
      <c r="B21" s="15"/>
      <c r="C21" s="4"/>
    </row>
    <row r="22" spans="1:4" ht="26.25" x14ac:dyDescent="0.25">
      <c r="A22" s="112" t="s">
        <v>41</v>
      </c>
      <c r="B22" s="113"/>
      <c r="D22"/>
    </row>
    <row r="23" spans="1:4" x14ac:dyDescent="0.25">
      <c r="A23" s="35" t="s">
        <v>129</v>
      </c>
      <c r="B23" s="57" t="s">
        <v>1</v>
      </c>
      <c r="D23"/>
    </row>
    <row r="24" spans="1:4" x14ac:dyDescent="0.25">
      <c r="A24" s="21" t="s">
        <v>6</v>
      </c>
      <c r="B24" s="34"/>
      <c r="D24"/>
    </row>
    <row r="25" spans="1:4" x14ac:dyDescent="0.25">
      <c r="A25" s="55" t="s">
        <v>51</v>
      </c>
      <c r="B25" s="56">
        <f>SUM(B26)</f>
        <v>2251.36</v>
      </c>
      <c r="D25"/>
    </row>
    <row r="26" spans="1:4" x14ac:dyDescent="0.25">
      <c r="A26" s="54" t="s">
        <v>65</v>
      </c>
      <c r="B26" s="66">
        <v>2251.36</v>
      </c>
      <c r="D26"/>
    </row>
    <row r="27" spans="1:4" x14ac:dyDescent="0.25">
      <c r="A27" s="55" t="s">
        <v>52</v>
      </c>
      <c r="B27" s="56">
        <f>SUM(B28:B30)</f>
        <v>9146218.6199999973</v>
      </c>
      <c r="D27"/>
    </row>
    <row r="28" spans="1:4" x14ac:dyDescent="0.25">
      <c r="A28" s="54" t="s">
        <v>53</v>
      </c>
      <c r="B28" s="66">
        <v>511708.169999998</v>
      </c>
      <c r="D28"/>
    </row>
    <row r="29" spans="1:4" x14ac:dyDescent="0.25">
      <c r="A29" s="54" t="s">
        <v>64</v>
      </c>
      <c r="B29" s="66">
        <v>4910248.5199999996</v>
      </c>
      <c r="D29"/>
    </row>
    <row r="30" spans="1:4" x14ac:dyDescent="0.25">
      <c r="A30" s="54" t="s">
        <v>62</v>
      </c>
      <c r="B30" s="66">
        <v>3724261.93</v>
      </c>
      <c r="D30"/>
    </row>
    <row r="31" spans="1:4" x14ac:dyDescent="0.25">
      <c r="A31" s="55" t="s">
        <v>66</v>
      </c>
      <c r="B31" s="56">
        <f>SUM(B32)</f>
        <v>50315823.350000001</v>
      </c>
      <c r="D31"/>
    </row>
    <row r="32" spans="1:4" x14ac:dyDescent="0.25">
      <c r="A32" s="54" t="s">
        <v>63</v>
      </c>
      <c r="B32" s="66">
        <v>50315823.350000001</v>
      </c>
      <c r="D32"/>
    </row>
    <row r="33" spans="1:4" x14ac:dyDescent="0.25">
      <c r="A33" s="23" t="s">
        <v>4</v>
      </c>
      <c r="B33" s="41">
        <f>SUM(B25,B27,B31)</f>
        <v>59464293.329999998</v>
      </c>
      <c r="D33"/>
    </row>
    <row r="34" spans="1:4" x14ac:dyDescent="0.25">
      <c r="A34" s="24"/>
      <c r="B34" s="22"/>
      <c r="D34"/>
    </row>
    <row r="35" spans="1:4" x14ac:dyDescent="0.25">
      <c r="A35" s="21" t="s">
        <v>5</v>
      </c>
      <c r="B35" s="21"/>
      <c r="C35" s="6"/>
      <c r="D35"/>
    </row>
    <row r="36" spans="1:4" s="69" customFormat="1" x14ac:dyDescent="0.25">
      <c r="A36" s="67" t="s">
        <v>7</v>
      </c>
      <c r="B36" s="43">
        <f>SUM(B37)</f>
        <v>8218289.1799999997</v>
      </c>
      <c r="C36" s="68"/>
    </row>
    <row r="37" spans="1:4" x14ac:dyDescent="0.25">
      <c r="A37" s="24" t="s">
        <v>67</v>
      </c>
      <c r="B37" s="66">
        <v>8218289.1799999997</v>
      </c>
      <c r="C37" s="8"/>
      <c r="D37"/>
    </row>
    <row r="38" spans="1:4" s="69" customFormat="1" x14ac:dyDescent="0.25">
      <c r="A38" s="67" t="s">
        <v>8</v>
      </c>
      <c r="B38" s="43">
        <v>0</v>
      </c>
      <c r="C38" s="68"/>
    </row>
    <row r="39" spans="1:4" s="69" customFormat="1" x14ac:dyDescent="0.25">
      <c r="A39" s="70" t="s">
        <v>96</v>
      </c>
      <c r="B39" s="43">
        <f>SUM(B40:B42)</f>
        <v>21120.019999999997</v>
      </c>
      <c r="C39" s="68"/>
    </row>
    <row r="40" spans="1:4" x14ac:dyDescent="0.25">
      <c r="A40" s="54" t="s">
        <v>69</v>
      </c>
      <c r="B40" s="75">
        <v>9109.5499999999993</v>
      </c>
      <c r="C40" s="8"/>
      <c r="D40"/>
    </row>
    <row r="41" spans="1:4" x14ac:dyDescent="0.25">
      <c r="A41" s="54" t="s">
        <v>70</v>
      </c>
      <c r="B41" s="75">
        <v>12010.47</v>
      </c>
      <c r="C41" s="8"/>
      <c r="D41"/>
    </row>
    <row r="42" spans="1:4" x14ac:dyDescent="0.25">
      <c r="A42" s="24" t="s">
        <v>71</v>
      </c>
      <c r="B42" s="75">
        <v>0</v>
      </c>
      <c r="C42" s="8"/>
      <c r="D42"/>
    </row>
    <row r="43" spans="1:4" s="69" customFormat="1" x14ac:dyDescent="0.25">
      <c r="A43" s="70" t="s">
        <v>109</v>
      </c>
      <c r="B43" s="43">
        <f>SUM(B44)</f>
        <v>217133.5</v>
      </c>
      <c r="C43" s="78"/>
    </row>
    <row r="44" spans="1:4" x14ac:dyDescent="0.25">
      <c r="A44" s="24" t="s">
        <v>95</v>
      </c>
      <c r="B44" s="75">
        <v>217133.5</v>
      </c>
      <c r="C44" s="8"/>
      <c r="D44"/>
    </row>
    <row r="45" spans="1:4" s="69" customFormat="1" x14ac:dyDescent="0.25">
      <c r="A45" s="70" t="s">
        <v>97</v>
      </c>
      <c r="B45" s="43">
        <f>SUM(B46:B49)</f>
        <v>25443.25</v>
      </c>
      <c r="C45" s="68"/>
    </row>
    <row r="46" spans="1:4" x14ac:dyDescent="0.25">
      <c r="A46" s="71" t="s">
        <v>92</v>
      </c>
      <c r="B46" s="66">
        <v>21308.14</v>
      </c>
      <c r="C46" s="9"/>
      <c r="D46"/>
    </row>
    <row r="47" spans="1:4" x14ac:dyDescent="0.25">
      <c r="A47" s="71" t="s">
        <v>93</v>
      </c>
      <c r="B47" s="66">
        <v>1186</v>
      </c>
      <c r="C47" s="9"/>
      <c r="D47"/>
    </row>
    <row r="48" spans="1:4" x14ac:dyDescent="0.25">
      <c r="A48" s="71" t="s">
        <v>94</v>
      </c>
      <c r="B48" s="66">
        <v>2949.11</v>
      </c>
      <c r="C48" s="9"/>
      <c r="D48"/>
    </row>
    <row r="49" spans="1:3" customFormat="1" x14ac:dyDescent="0.25">
      <c r="A49" s="71" t="s">
        <v>118</v>
      </c>
      <c r="B49" s="66">
        <v>0</v>
      </c>
      <c r="C49" s="9"/>
    </row>
    <row r="50" spans="1:3" customFormat="1" x14ac:dyDescent="0.25">
      <c r="A50" s="26" t="s">
        <v>9</v>
      </c>
      <c r="B50" s="42">
        <f>SUM(B36,B38,B39,B43,B45)</f>
        <v>8481985.9499999993</v>
      </c>
      <c r="C50" s="10"/>
    </row>
    <row r="51" spans="1:3" customFormat="1" x14ac:dyDescent="0.25">
      <c r="A51" s="27"/>
      <c r="B51" s="3"/>
      <c r="C51" s="10"/>
    </row>
    <row r="52" spans="1:3" customFormat="1" x14ac:dyDescent="0.25">
      <c r="A52" s="28" t="s">
        <v>10</v>
      </c>
      <c r="B52" s="16"/>
      <c r="C52" s="10"/>
    </row>
    <row r="53" spans="1:3" s="69" customFormat="1" x14ac:dyDescent="0.25">
      <c r="A53" s="67" t="s">
        <v>68</v>
      </c>
      <c r="B53" s="43">
        <f>SUM(B54:B57)</f>
        <v>3353655.33</v>
      </c>
      <c r="C53" s="72"/>
    </row>
    <row r="54" spans="1:3" customFormat="1" x14ac:dyDescent="0.25">
      <c r="A54" s="54" t="s">
        <v>72</v>
      </c>
      <c r="B54" s="66">
        <v>170947.59</v>
      </c>
      <c r="C54" s="10"/>
    </row>
    <row r="55" spans="1:3" customFormat="1" x14ac:dyDescent="0.25">
      <c r="A55" s="54" t="s">
        <v>73</v>
      </c>
      <c r="B55" s="75">
        <v>441173.29</v>
      </c>
      <c r="C55" s="10"/>
    </row>
    <row r="56" spans="1:3" customFormat="1" x14ac:dyDescent="0.25">
      <c r="A56" s="24" t="s">
        <v>74</v>
      </c>
      <c r="B56" s="75">
        <v>0</v>
      </c>
      <c r="C56" s="10"/>
    </row>
    <row r="57" spans="1:3" customFormat="1" x14ac:dyDescent="0.25">
      <c r="A57" s="24" t="s">
        <v>75</v>
      </c>
      <c r="B57" s="75">
        <v>2741534.45</v>
      </c>
      <c r="C57" s="10"/>
    </row>
    <row r="58" spans="1:3" customFormat="1" x14ac:dyDescent="0.25">
      <c r="A58" s="26" t="s">
        <v>81</v>
      </c>
      <c r="B58" s="43">
        <f>B53</f>
        <v>3353655.33</v>
      </c>
      <c r="C58" s="10"/>
    </row>
    <row r="59" spans="1:3" s="38" customFormat="1" x14ac:dyDescent="0.25">
      <c r="A59" s="25"/>
      <c r="B59" s="36"/>
      <c r="C59" s="37"/>
    </row>
    <row r="60" spans="1:3" customFormat="1" x14ac:dyDescent="0.25">
      <c r="A60" s="29" t="s">
        <v>11</v>
      </c>
      <c r="B60" s="30"/>
      <c r="C60" s="4"/>
    </row>
    <row r="61" spans="1:3" s="69" customFormat="1" x14ac:dyDescent="0.25">
      <c r="A61" s="59" t="s">
        <v>80</v>
      </c>
      <c r="B61" s="73">
        <f>SUM(B62:B65)</f>
        <v>8210996.6100000003</v>
      </c>
      <c r="C61" s="74"/>
    </row>
    <row r="62" spans="1:3" customFormat="1" x14ac:dyDescent="0.25">
      <c r="A62" s="54" t="s">
        <v>76</v>
      </c>
      <c r="B62" s="75">
        <v>258805.83</v>
      </c>
      <c r="C62" s="10"/>
    </row>
    <row r="63" spans="1:3" customFormat="1" x14ac:dyDescent="0.25">
      <c r="A63" s="54" t="s">
        <v>77</v>
      </c>
      <c r="B63" s="75">
        <v>0</v>
      </c>
      <c r="C63" s="10"/>
    </row>
    <row r="64" spans="1:3" customFormat="1" x14ac:dyDescent="0.25">
      <c r="A64" s="24" t="s">
        <v>78</v>
      </c>
      <c r="B64" s="75">
        <v>0</v>
      </c>
      <c r="C64" s="10"/>
    </row>
    <row r="65" spans="1:3" customFormat="1" x14ac:dyDescent="0.25">
      <c r="A65" s="24" t="s">
        <v>79</v>
      </c>
      <c r="B65" s="66">
        <v>7952190.7800000003</v>
      </c>
      <c r="C65" s="10"/>
    </row>
    <row r="66" spans="1:3" customFormat="1" x14ac:dyDescent="0.25">
      <c r="A66" s="28" t="s">
        <v>82</v>
      </c>
      <c r="B66" s="46">
        <f>B61</f>
        <v>8210996.6100000003</v>
      </c>
      <c r="C66" s="4"/>
    </row>
    <row r="67" spans="1:3" s="38" customFormat="1" x14ac:dyDescent="0.25">
      <c r="A67" s="25"/>
      <c r="B67" s="36"/>
      <c r="C67" s="37"/>
    </row>
    <row r="68" spans="1:3" customFormat="1" x14ac:dyDescent="0.25">
      <c r="A68" s="28" t="s">
        <v>12</v>
      </c>
      <c r="B68" s="17"/>
      <c r="C68" s="4"/>
    </row>
    <row r="69" spans="1:3" customFormat="1" x14ac:dyDescent="0.25">
      <c r="A69" s="28" t="s">
        <v>13</v>
      </c>
      <c r="B69" s="28"/>
      <c r="C69" s="6"/>
    </row>
    <row r="70" spans="1:3" customFormat="1" x14ac:dyDescent="0.25">
      <c r="A70" s="59" t="s">
        <v>14</v>
      </c>
      <c r="B70" s="43">
        <v>993887.5</v>
      </c>
      <c r="C70" s="9"/>
    </row>
    <row r="71" spans="1:3" customFormat="1" x14ac:dyDescent="0.25">
      <c r="A71" s="27" t="s">
        <v>15</v>
      </c>
      <c r="B71" s="43">
        <v>1455122.79</v>
      </c>
      <c r="C71" s="9"/>
    </row>
    <row r="72" spans="1:3" customFormat="1" x14ac:dyDescent="0.25">
      <c r="A72" s="27" t="s">
        <v>31</v>
      </c>
      <c r="B72" s="43">
        <v>646387.92000000004</v>
      </c>
      <c r="C72" s="9"/>
    </row>
    <row r="73" spans="1:3" customFormat="1" x14ac:dyDescent="0.25">
      <c r="A73" s="59" t="s">
        <v>30</v>
      </c>
      <c r="B73" s="43"/>
      <c r="C73" s="9"/>
    </row>
    <row r="74" spans="1:3" customFormat="1" x14ac:dyDescent="0.25">
      <c r="A74" s="59" t="s">
        <v>32</v>
      </c>
      <c r="B74" s="43">
        <v>109129.74</v>
      </c>
      <c r="C74" s="9"/>
    </row>
    <row r="75" spans="1:3" customFormat="1" x14ac:dyDescent="0.25">
      <c r="A75" s="59" t="s">
        <v>33</v>
      </c>
      <c r="B75" s="43">
        <f>SUM(B76:B77)</f>
        <v>545019.49</v>
      </c>
      <c r="C75" s="9"/>
    </row>
    <row r="76" spans="1:3" customFormat="1" x14ac:dyDescent="0.25">
      <c r="A76" s="60" t="s">
        <v>55</v>
      </c>
      <c r="B76" s="76">
        <v>545019.49</v>
      </c>
      <c r="C76" s="9"/>
    </row>
    <row r="77" spans="1:3" customFormat="1" x14ac:dyDescent="0.25">
      <c r="A77" s="60" t="s">
        <v>56</v>
      </c>
      <c r="B77" s="76">
        <v>0</v>
      </c>
      <c r="C77" s="9"/>
    </row>
    <row r="78" spans="1:3" customFormat="1" ht="30" x14ac:dyDescent="0.25">
      <c r="A78" s="59" t="s">
        <v>34</v>
      </c>
      <c r="B78" s="43">
        <v>0</v>
      </c>
      <c r="C78" s="9"/>
    </row>
    <row r="79" spans="1:3" customFormat="1" x14ac:dyDescent="0.25">
      <c r="A79" s="58" t="s">
        <v>35</v>
      </c>
      <c r="B79" s="43">
        <f>SUM(B80:B89)</f>
        <v>149503.29999999999</v>
      </c>
      <c r="C79" s="9"/>
    </row>
    <row r="80" spans="1:3" customFormat="1" x14ac:dyDescent="0.25">
      <c r="A80" s="60" t="s">
        <v>57</v>
      </c>
      <c r="B80" s="76">
        <v>23471.68</v>
      </c>
      <c r="C80" s="9"/>
    </row>
    <row r="81" spans="1:3" customFormat="1" x14ac:dyDescent="0.25">
      <c r="A81" s="60" t="s">
        <v>100</v>
      </c>
      <c r="B81" s="76">
        <v>42704.85</v>
      </c>
      <c r="C81" s="9"/>
    </row>
    <row r="82" spans="1:3" customFormat="1" x14ac:dyDescent="0.25">
      <c r="A82" s="60" t="s">
        <v>101</v>
      </c>
      <c r="B82" s="76">
        <v>0</v>
      </c>
      <c r="C82" s="9"/>
    </row>
    <row r="83" spans="1:3" customFormat="1" x14ac:dyDescent="0.25">
      <c r="A83" s="60" t="s">
        <v>102</v>
      </c>
      <c r="B83" s="76">
        <v>2949.11</v>
      </c>
      <c r="C83" s="9"/>
    </row>
    <row r="84" spans="1:3" customFormat="1" x14ac:dyDescent="0.25">
      <c r="A84" s="60" t="s">
        <v>103</v>
      </c>
      <c r="B84" s="76">
        <v>68192.78</v>
      </c>
      <c r="C84" s="9"/>
    </row>
    <row r="85" spans="1:3" customFormat="1" x14ac:dyDescent="0.25">
      <c r="A85" s="60" t="s">
        <v>110</v>
      </c>
      <c r="B85" s="76">
        <v>0</v>
      </c>
      <c r="C85" s="9"/>
    </row>
    <row r="86" spans="1:3" customFormat="1" x14ac:dyDescent="0.25">
      <c r="A86" s="60" t="s">
        <v>111</v>
      </c>
      <c r="B86" s="76">
        <v>5497.49</v>
      </c>
      <c r="C86" s="9"/>
    </row>
    <row r="87" spans="1:3" customFormat="1" x14ac:dyDescent="0.25">
      <c r="A87" s="60" t="s">
        <v>112</v>
      </c>
      <c r="B87" s="76">
        <v>0</v>
      </c>
      <c r="C87" s="9"/>
    </row>
    <row r="88" spans="1:3" customFormat="1" x14ac:dyDescent="0.25">
      <c r="A88" s="60" t="s">
        <v>115</v>
      </c>
      <c r="B88" s="76">
        <v>0</v>
      </c>
      <c r="C88" s="9"/>
    </row>
    <row r="89" spans="1:3" customFormat="1" x14ac:dyDescent="0.25">
      <c r="A89" s="60" t="s">
        <v>119</v>
      </c>
      <c r="B89" s="76">
        <v>6687.39</v>
      </c>
      <c r="C89" s="9"/>
    </row>
    <row r="90" spans="1:3" customFormat="1" x14ac:dyDescent="0.25">
      <c r="A90" s="25" t="s">
        <v>38</v>
      </c>
      <c r="B90" s="44">
        <f>SUM(B70,B71,B72,B73,B74,B75,B78,B79)</f>
        <v>3899050.74</v>
      </c>
      <c r="C90" s="9"/>
    </row>
    <row r="91" spans="1:3" customFormat="1" x14ac:dyDescent="0.25">
      <c r="A91" s="25"/>
      <c r="B91" s="18"/>
      <c r="C91" s="9"/>
    </row>
    <row r="92" spans="1:3" customFormat="1" x14ac:dyDescent="0.25">
      <c r="A92" s="28" t="s">
        <v>16</v>
      </c>
      <c r="B92" s="28"/>
      <c r="C92" s="10"/>
    </row>
    <row r="93" spans="1:3" customFormat="1" x14ac:dyDescent="0.25">
      <c r="A93" s="11" t="s">
        <v>17</v>
      </c>
      <c r="B93" s="76">
        <v>0</v>
      </c>
      <c r="C93" s="10"/>
    </row>
    <row r="94" spans="1:3" customFormat="1" x14ac:dyDescent="0.25">
      <c r="A94" s="11" t="s">
        <v>18</v>
      </c>
      <c r="B94" s="76">
        <v>0</v>
      </c>
      <c r="C94" s="10"/>
    </row>
    <row r="95" spans="1:3" customFormat="1" x14ac:dyDescent="0.25">
      <c r="A95" s="11" t="s">
        <v>19</v>
      </c>
      <c r="B95" s="76">
        <v>0</v>
      </c>
      <c r="C95" s="10"/>
    </row>
    <row r="96" spans="1:3" customFormat="1" x14ac:dyDescent="0.25">
      <c r="A96" s="11" t="s">
        <v>36</v>
      </c>
      <c r="B96" s="76">
        <v>0</v>
      </c>
      <c r="C96" s="10"/>
    </row>
    <row r="97" spans="1:4" x14ac:dyDescent="0.25">
      <c r="A97" s="70" t="s">
        <v>43</v>
      </c>
      <c r="B97" s="80">
        <f>B93+B94+B95+B96</f>
        <v>0</v>
      </c>
      <c r="C97" s="4"/>
      <c r="D97"/>
    </row>
    <row r="98" spans="1:4" ht="14.25" customHeight="1" x14ac:dyDescent="0.25">
      <c r="A98" s="25" t="s">
        <v>42</v>
      </c>
      <c r="B98" s="42">
        <f>B90+B97</f>
        <v>3899050.74</v>
      </c>
      <c r="C98" s="4"/>
      <c r="D98"/>
    </row>
    <row r="99" spans="1:4" x14ac:dyDescent="0.25">
      <c r="A99" s="25"/>
      <c r="B99" s="3"/>
      <c r="C99" s="4"/>
      <c r="D99"/>
    </row>
    <row r="100" spans="1:4" x14ac:dyDescent="0.25">
      <c r="A100" s="29" t="s">
        <v>20</v>
      </c>
      <c r="B100" s="30"/>
      <c r="C100" s="4"/>
      <c r="D100"/>
    </row>
    <row r="101" spans="1:4" x14ac:dyDescent="0.25">
      <c r="A101" s="11" t="s">
        <v>21</v>
      </c>
      <c r="B101" s="3">
        <v>0</v>
      </c>
      <c r="C101" s="10"/>
      <c r="D101"/>
    </row>
    <row r="102" spans="1:4" x14ac:dyDescent="0.25">
      <c r="A102" s="11" t="s">
        <v>22</v>
      </c>
      <c r="B102" s="12">
        <v>0</v>
      </c>
      <c r="C102" s="1"/>
      <c r="D102"/>
    </row>
    <row r="103" spans="1:4" x14ac:dyDescent="0.25">
      <c r="A103" s="31" t="s">
        <v>23</v>
      </c>
      <c r="B103" s="47">
        <f>B101+B102</f>
        <v>0</v>
      </c>
      <c r="C103" s="1"/>
      <c r="D103"/>
    </row>
    <row r="104" spans="1:4" s="38" customFormat="1" x14ac:dyDescent="0.25">
      <c r="A104" s="105"/>
      <c r="B104" s="105"/>
      <c r="C104" s="39"/>
    </row>
    <row r="105" spans="1:4" x14ac:dyDescent="0.25">
      <c r="A105" s="21" t="s">
        <v>130</v>
      </c>
      <c r="B105" s="33"/>
      <c r="C105" s="8"/>
      <c r="D105"/>
    </row>
    <row r="106" spans="1:4" s="69" customFormat="1" x14ac:dyDescent="0.25">
      <c r="A106" s="77" t="s">
        <v>24</v>
      </c>
      <c r="B106" s="45">
        <f>SUM(B107)</f>
        <v>1308.3399999999999</v>
      </c>
      <c r="C106" s="78"/>
    </row>
    <row r="107" spans="1:4" x14ac:dyDescent="0.25">
      <c r="A107" s="54" t="s">
        <v>83</v>
      </c>
      <c r="B107" s="75">
        <v>1308.3399999999999</v>
      </c>
      <c r="C107" s="8"/>
      <c r="D107"/>
    </row>
    <row r="108" spans="1:4" s="69" customFormat="1" x14ac:dyDescent="0.25">
      <c r="A108" s="77" t="s">
        <v>87</v>
      </c>
      <c r="B108" s="45">
        <f>SUM(B109:B111)</f>
        <v>8302307.0199999996</v>
      </c>
      <c r="C108" s="78"/>
    </row>
    <row r="109" spans="1:4" x14ac:dyDescent="0.25">
      <c r="A109" s="54" t="s">
        <v>84</v>
      </c>
      <c r="B109" s="66">
        <v>0</v>
      </c>
      <c r="C109" s="8"/>
      <c r="D109"/>
    </row>
    <row r="110" spans="1:4" x14ac:dyDescent="0.25">
      <c r="A110" s="54" t="s">
        <v>85</v>
      </c>
      <c r="B110" s="66">
        <v>4481083.3</v>
      </c>
      <c r="C110" s="8"/>
      <c r="D110"/>
    </row>
    <row r="111" spans="1:4" x14ac:dyDescent="0.25">
      <c r="A111" s="54" t="s">
        <v>86</v>
      </c>
      <c r="B111" s="66">
        <v>3821223.72</v>
      </c>
      <c r="C111" s="8"/>
      <c r="D111"/>
    </row>
    <row r="112" spans="1:4" s="69" customFormat="1" x14ac:dyDescent="0.25">
      <c r="A112" s="77" t="s">
        <v>88</v>
      </c>
      <c r="B112" s="45">
        <f>B113</f>
        <v>55743613.18</v>
      </c>
      <c r="C112" s="78"/>
    </row>
    <row r="113" spans="1:4" x14ac:dyDescent="0.25">
      <c r="A113" s="54" t="s">
        <v>89</v>
      </c>
      <c r="B113" s="66">
        <v>55743613.18</v>
      </c>
      <c r="C113" s="8"/>
      <c r="D113"/>
    </row>
    <row r="114" spans="1:4" x14ac:dyDescent="0.25">
      <c r="A114" s="31" t="s">
        <v>91</v>
      </c>
      <c r="B114" s="45">
        <f>SUM(B112,B108,B106)</f>
        <v>64047228.540000007</v>
      </c>
      <c r="C114" s="8"/>
      <c r="D114"/>
    </row>
    <row r="115" spans="1:4" x14ac:dyDescent="0.25">
      <c r="A115" s="31" t="s">
        <v>39</v>
      </c>
      <c r="B115" s="45">
        <f>(B33+B50)-(B98+B103)</f>
        <v>64047228.539999999</v>
      </c>
      <c r="C115" s="8"/>
      <c r="D115"/>
    </row>
    <row r="116" spans="1:4" x14ac:dyDescent="0.25">
      <c r="A116" s="19" t="s">
        <v>3</v>
      </c>
      <c r="B116" s="20"/>
      <c r="C116" s="1"/>
    </row>
    <row r="117" spans="1:4" x14ac:dyDescent="0.25">
      <c r="A117" s="48" t="s">
        <v>28</v>
      </c>
      <c r="B117" s="49"/>
      <c r="C117" s="1"/>
    </row>
    <row r="118" spans="1:4" x14ac:dyDescent="0.25">
      <c r="A118" s="79" t="s">
        <v>26</v>
      </c>
      <c r="B118" s="45">
        <f>447183.02+22366.72+10892.31+126391.47+88472.65</f>
        <v>695306.17</v>
      </c>
      <c r="C118" s="1"/>
    </row>
    <row r="119" spans="1:4" x14ac:dyDescent="0.25">
      <c r="A119" s="79" t="s">
        <v>27</v>
      </c>
      <c r="B119" s="45">
        <v>0</v>
      </c>
      <c r="C119" s="1"/>
    </row>
    <row r="120" spans="1:4" x14ac:dyDescent="0.25">
      <c r="A120" s="79" t="s">
        <v>98</v>
      </c>
      <c r="B120" s="45">
        <f>SUM(B121:B122)</f>
        <v>29230.28</v>
      </c>
      <c r="C120" s="1"/>
    </row>
    <row r="121" spans="1:4" x14ac:dyDescent="0.25">
      <c r="A121" s="40" t="s">
        <v>99</v>
      </c>
      <c r="B121" s="32">
        <v>0</v>
      </c>
      <c r="C121" s="1"/>
    </row>
    <row r="122" spans="1:4" x14ac:dyDescent="0.25">
      <c r="A122" s="40" t="s">
        <v>104</v>
      </c>
      <c r="B122" s="82">
        <f>24943.57+4286.71</f>
        <v>29230.28</v>
      </c>
      <c r="C122" s="1"/>
    </row>
    <row r="123" spans="1:4" x14ac:dyDescent="0.25">
      <c r="A123" s="48" t="s">
        <v>29</v>
      </c>
      <c r="B123" s="50">
        <f>B118+B119+B120</f>
        <v>724536.45000000007</v>
      </c>
      <c r="C123" s="81"/>
    </row>
    <row r="124" spans="1:4" x14ac:dyDescent="0.25">
      <c r="A124" s="92" t="s">
        <v>25</v>
      </c>
      <c r="B124" s="93"/>
    </row>
    <row r="125" spans="1:4" x14ac:dyDescent="0.25">
      <c r="A125" s="94"/>
      <c r="B125" s="95"/>
    </row>
    <row r="126" spans="1:4" x14ac:dyDescent="0.25">
      <c r="A126" s="96"/>
      <c r="B126" s="97"/>
    </row>
    <row r="127" spans="1:4" x14ac:dyDescent="0.25">
      <c r="A127" t="s">
        <v>37</v>
      </c>
    </row>
    <row r="129" spans="1:2" x14ac:dyDescent="0.25">
      <c r="A129" t="s">
        <v>2</v>
      </c>
    </row>
    <row r="140" spans="1:2" x14ac:dyDescent="0.25">
      <c r="B140" s="69"/>
    </row>
  </sheetData>
  <mergeCells count="9">
    <mergeCell ref="A22:B22"/>
    <mergeCell ref="A104:B104"/>
    <mergeCell ref="A124:B126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landscape" r:id="rId1"/>
  <rowBreaks count="1" manualBreakCount="1">
    <brk id="91" max="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38"/>
  <sheetViews>
    <sheetView showGridLines="0" tabSelected="1" view="pageBreakPreview" topLeftCell="A58" zoomScale="70" zoomScaleNormal="85" zoomScaleSheetLayoutView="70" zoomScalePageLayoutView="55" workbookViewId="0"/>
  </sheetViews>
  <sheetFormatPr defaultColWidth="41.7109375" defaultRowHeight="15" x14ac:dyDescent="0.25"/>
  <cols>
    <col min="1" max="1" width="141.7109375" customWidth="1"/>
    <col min="2" max="2" width="45.85546875" customWidth="1"/>
    <col min="3" max="3" width="70.7109375" customWidth="1"/>
    <col min="4" max="4" width="41.7109375" style="1" customWidth="1"/>
  </cols>
  <sheetData>
    <row r="1" spans="1:4" ht="84.75" customHeight="1" x14ac:dyDescent="0.25"/>
    <row r="2" spans="1:4" x14ac:dyDescent="0.25">
      <c r="A2" s="98" t="s">
        <v>0</v>
      </c>
      <c r="B2" s="99"/>
      <c r="C2" s="1"/>
      <c r="D2"/>
    </row>
    <row r="3" spans="1:4" x14ac:dyDescent="0.25">
      <c r="A3" s="100"/>
      <c r="B3" s="101"/>
      <c r="C3" s="1"/>
      <c r="D3"/>
    </row>
    <row r="4" spans="1:4" x14ac:dyDescent="0.25">
      <c r="A4" s="100"/>
      <c r="B4" s="101"/>
      <c r="C4" s="1"/>
      <c r="D4"/>
    </row>
    <row r="5" spans="1:4" x14ac:dyDescent="0.25">
      <c r="A5" s="100"/>
      <c r="B5" s="101"/>
      <c r="C5" s="1"/>
      <c r="D5"/>
    </row>
    <row r="6" spans="1:4" x14ac:dyDescent="0.25">
      <c r="A6" s="100"/>
      <c r="B6" s="101"/>
      <c r="C6" s="1"/>
      <c r="D6"/>
    </row>
    <row r="7" spans="1:4" x14ac:dyDescent="0.25">
      <c r="A7" s="102"/>
      <c r="B7" s="103"/>
      <c r="C7" s="5"/>
      <c r="D7"/>
    </row>
    <row r="8" spans="1:4" ht="23.25" customHeight="1" x14ac:dyDescent="0.25">
      <c r="A8" s="104" t="s">
        <v>54</v>
      </c>
      <c r="B8" s="104"/>
      <c r="C8" s="5"/>
      <c r="D8"/>
    </row>
    <row r="9" spans="1:4" ht="23.25" customHeight="1" x14ac:dyDescent="0.25">
      <c r="A9" s="104"/>
      <c r="B9" s="104"/>
      <c r="C9" s="5"/>
      <c r="D9"/>
    </row>
    <row r="10" spans="1:4" x14ac:dyDescent="0.25">
      <c r="A10" s="106" t="s">
        <v>47</v>
      </c>
      <c r="B10" s="107"/>
      <c r="C10" s="1"/>
      <c r="D10"/>
    </row>
    <row r="11" spans="1:4" x14ac:dyDescent="0.25">
      <c r="A11" s="25" t="s">
        <v>46</v>
      </c>
      <c r="B11" s="13"/>
      <c r="C11" s="1"/>
      <c r="D11"/>
    </row>
    <row r="12" spans="1:4" x14ac:dyDescent="0.25">
      <c r="A12" s="108" t="s">
        <v>44</v>
      </c>
      <c r="B12" s="109"/>
      <c r="D12"/>
    </row>
    <row r="13" spans="1:4" x14ac:dyDescent="0.25">
      <c r="A13" s="51" t="s">
        <v>45</v>
      </c>
      <c r="B13" s="52"/>
      <c r="C13" s="1"/>
      <c r="D13"/>
    </row>
    <row r="14" spans="1:4" x14ac:dyDescent="0.25">
      <c r="A14" s="110" t="s">
        <v>48</v>
      </c>
      <c r="B14" s="111"/>
      <c r="C14" s="1"/>
      <c r="D14"/>
    </row>
    <row r="15" spans="1:4" x14ac:dyDescent="0.25">
      <c r="A15" s="61" t="s">
        <v>59</v>
      </c>
      <c r="B15" s="62"/>
      <c r="C15" s="1"/>
      <c r="D15"/>
    </row>
    <row r="16" spans="1:4" x14ac:dyDescent="0.25">
      <c r="A16" s="51" t="s">
        <v>49</v>
      </c>
      <c r="B16" s="51"/>
      <c r="D16"/>
    </row>
    <row r="17" spans="1:4" x14ac:dyDescent="0.25">
      <c r="A17" s="108" t="s">
        <v>50</v>
      </c>
      <c r="B17" s="109"/>
      <c r="C17" s="1"/>
      <c r="D17"/>
    </row>
    <row r="18" spans="1:4" x14ac:dyDescent="0.25">
      <c r="A18" s="51"/>
      <c r="B18" s="52"/>
      <c r="C18" s="1"/>
      <c r="D18"/>
    </row>
    <row r="19" spans="1:4" s="2" customFormat="1" x14ac:dyDescent="0.25">
      <c r="A19" s="53" t="s">
        <v>60</v>
      </c>
      <c r="B19" s="64">
        <v>8931696.7200000007</v>
      </c>
      <c r="C19" s="4"/>
    </row>
    <row r="20" spans="1:4" s="2" customFormat="1" x14ac:dyDescent="0.25">
      <c r="A20" s="63" t="s">
        <v>128</v>
      </c>
      <c r="B20" s="65">
        <v>0</v>
      </c>
      <c r="C20" s="4"/>
    </row>
    <row r="21" spans="1:4" s="2" customFormat="1" x14ac:dyDescent="0.25">
      <c r="A21" s="14"/>
      <c r="B21" s="15"/>
      <c r="C21" s="4"/>
    </row>
    <row r="22" spans="1:4" ht="26.25" x14ac:dyDescent="0.25">
      <c r="A22" s="112" t="s">
        <v>41</v>
      </c>
      <c r="B22" s="113"/>
      <c r="D22"/>
    </row>
    <row r="23" spans="1:4" x14ac:dyDescent="0.25">
      <c r="A23" s="35" t="s">
        <v>131</v>
      </c>
      <c r="B23" s="57" t="s">
        <v>1</v>
      </c>
      <c r="D23"/>
    </row>
    <row r="24" spans="1:4" x14ac:dyDescent="0.25">
      <c r="A24" s="21" t="s">
        <v>6</v>
      </c>
      <c r="B24" s="34"/>
      <c r="D24"/>
    </row>
    <row r="25" spans="1:4" x14ac:dyDescent="0.25">
      <c r="A25" s="55" t="s">
        <v>51</v>
      </c>
      <c r="B25" s="56">
        <f>SUM(B26)</f>
        <v>1308.3399999999999</v>
      </c>
      <c r="D25"/>
    </row>
    <row r="26" spans="1:4" x14ac:dyDescent="0.25">
      <c r="A26" s="54" t="s">
        <v>65</v>
      </c>
      <c r="B26" s="66">
        <v>1308.3399999999999</v>
      </c>
      <c r="D26"/>
    </row>
    <row r="27" spans="1:4" x14ac:dyDescent="0.25">
      <c r="A27" s="55" t="s">
        <v>52</v>
      </c>
      <c r="B27" s="56">
        <f>SUM(B28:B30)</f>
        <v>8302307.0199999996</v>
      </c>
      <c r="D27"/>
    </row>
    <row r="28" spans="1:4" x14ac:dyDescent="0.25">
      <c r="A28" s="54" t="s">
        <v>53</v>
      </c>
      <c r="B28" s="66">
        <v>0</v>
      </c>
      <c r="D28"/>
    </row>
    <row r="29" spans="1:4" x14ac:dyDescent="0.25">
      <c r="A29" s="54" t="s">
        <v>64</v>
      </c>
      <c r="B29" s="66">
        <v>4481083.3</v>
      </c>
      <c r="D29"/>
    </row>
    <row r="30" spans="1:4" x14ac:dyDescent="0.25">
      <c r="A30" s="54" t="s">
        <v>62</v>
      </c>
      <c r="B30" s="66">
        <v>3821223.72</v>
      </c>
      <c r="D30"/>
    </row>
    <row r="31" spans="1:4" x14ac:dyDescent="0.25">
      <c r="A31" s="55" t="s">
        <v>66</v>
      </c>
      <c r="B31" s="56">
        <f>SUM(B32)</f>
        <v>55743613.18</v>
      </c>
      <c r="D31"/>
    </row>
    <row r="32" spans="1:4" x14ac:dyDescent="0.25">
      <c r="A32" s="54" t="s">
        <v>63</v>
      </c>
      <c r="B32" s="66">
        <v>55743613.18</v>
      </c>
      <c r="D32"/>
    </row>
    <row r="33" spans="1:4" x14ac:dyDescent="0.25">
      <c r="A33" s="23" t="s">
        <v>4</v>
      </c>
      <c r="B33" s="41">
        <f>SUM(B25,B27,B31)</f>
        <v>64047228.539999999</v>
      </c>
      <c r="D33"/>
    </row>
    <row r="34" spans="1:4" x14ac:dyDescent="0.25">
      <c r="A34" s="24"/>
      <c r="B34" s="22"/>
      <c r="D34"/>
    </row>
    <row r="35" spans="1:4" x14ac:dyDescent="0.25">
      <c r="A35" s="21" t="s">
        <v>5</v>
      </c>
      <c r="B35" s="21"/>
      <c r="C35" s="6"/>
      <c r="D35"/>
    </row>
    <row r="36" spans="1:4" s="69" customFormat="1" x14ac:dyDescent="0.25">
      <c r="A36" s="67" t="s">
        <v>7</v>
      </c>
      <c r="B36" s="43">
        <f>SUM(B37)</f>
        <v>8207160.2699999996</v>
      </c>
      <c r="C36" s="68"/>
    </row>
    <row r="37" spans="1:4" x14ac:dyDescent="0.25">
      <c r="A37" s="24" t="s">
        <v>67</v>
      </c>
      <c r="B37" s="66">
        <v>8207160.2699999996</v>
      </c>
      <c r="C37" s="8"/>
      <c r="D37"/>
    </row>
    <row r="38" spans="1:4" s="69" customFormat="1" x14ac:dyDescent="0.25">
      <c r="A38" s="67" t="s">
        <v>8</v>
      </c>
      <c r="B38" s="43">
        <v>0</v>
      </c>
      <c r="C38" s="68"/>
    </row>
    <row r="39" spans="1:4" s="69" customFormat="1" x14ac:dyDescent="0.25">
      <c r="A39" s="70" t="s">
        <v>96</v>
      </c>
      <c r="B39" s="43">
        <f>SUM(B40:B42)</f>
        <v>22743.63</v>
      </c>
      <c r="C39" s="68"/>
    </row>
    <row r="40" spans="1:4" x14ac:dyDescent="0.25">
      <c r="A40" s="54" t="s">
        <v>69</v>
      </c>
      <c r="B40" s="75">
        <v>11187.59</v>
      </c>
      <c r="C40" s="8"/>
      <c r="D40"/>
    </row>
    <row r="41" spans="1:4" x14ac:dyDescent="0.25">
      <c r="A41" s="54" t="s">
        <v>70</v>
      </c>
      <c r="B41" s="75">
        <v>11556.04</v>
      </c>
      <c r="C41" s="8"/>
      <c r="D41"/>
    </row>
    <row r="42" spans="1:4" x14ac:dyDescent="0.25">
      <c r="A42" s="24" t="s">
        <v>71</v>
      </c>
      <c r="B42" s="75">
        <v>0</v>
      </c>
      <c r="C42" s="8"/>
      <c r="D42"/>
    </row>
    <row r="43" spans="1:4" s="69" customFormat="1" x14ac:dyDescent="0.25">
      <c r="A43" s="70" t="s">
        <v>109</v>
      </c>
      <c r="B43" s="43">
        <f>SUM(B44)</f>
        <v>254385.09</v>
      </c>
      <c r="C43" s="78"/>
    </row>
    <row r="44" spans="1:4" x14ac:dyDescent="0.25">
      <c r="A44" s="24" t="s">
        <v>95</v>
      </c>
      <c r="B44" s="75">
        <v>254385.09</v>
      </c>
      <c r="C44" s="8"/>
      <c r="D44"/>
    </row>
    <row r="45" spans="1:4" s="69" customFormat="1" x14ac:dyDescent="0.25">
      <c r="A45" s="70" t="s">
        <v>97</v>
      </c>
      <c r="B45" s="43">
        <f>SUM(B46:B49)</f>
        <v>55446.77</v>
      </c>
      <c r="C45" s="68"/>
    </row>
    <row r="46" spans="1:4" x14ac:dyDescent="0.25">
      <c r="A46" s="71" t="s">
        <v>92</v>
      </c>
      <c r="B46" s="66">
        <v>52617.85</v>
      </c>
      <c r="C46" s="9"/>
      <c r="D46"/>
    </row>
    <row r="47" spans="1:4" x14ac:dyDescent="0.25">
      <c r="A47" s="71" t="s">
        <v>93</v>
      </c>
      <c r="B47" s="66">
        <v>78</v>
      </c>
      <c r="C47" s="9"/>
      <c r="D47"/>
    </row>
    <row r="48" spans="1:4" x14ac:dyDescent="0.25">
      <c r="A48" s="71" t="s">
        <v>94</v>
      </c>
      <c r="B48" s="66">
        <v>2750.92</v>
      </c>
      <c r="C48" s="9"/>
      <c r="D48"/>
    </row>
    <row r="49" spans="1:3" customFormat="1" x14ac:dyDescent="0.25">
      <c r="A49" s="71" t="s">
        <v>118</v>
      </c>
      <c r="B49" s="66">
        <v>0</v>
      </c>
      <c r="C49" s="9"/>
    </row>
    <row r="50" spans="1:3" customFormat="1" x14ac:dyDescent="0.25">
      <c r="A50" s="26" t="s">
        <v>9</v>
      </c>
      <c r="B50" s="42">
        <f>SUM(B36,B38,B39,B43,B45)</f>
        <v>8539735.7599999998</v>
      </c>
      <c r="C50" s="10"/>
    </row>
    <row r="51" spans="1:3" customFormat="1" x14ac:dyDescent="0.25">
      <c r="A51" s="27"/>
      <c r="B51" s="3"/>
      <c r="C51" s="10"/>
    </row>
    <row r="52" spans="1:3" customFormat="1" x14ac:dyDescent="0.25">
      <c r="A52" s="28" t="s">
        <v>10</v>
      </c>
      <c r="B52" s="16"/>
      <c r="C52" s="10"/>
    </row>
    <row r="53" spans="1:3" s="69" customFormat="1" x14ac:dyDescent="0.25">
      <c r="A53" s="67" t="s">
        <v>68</v>
      </c>
      <c r="B53" s="43">
        <f>SUM(B54:B56)</f>
        <v>3474288.6</v>
      </c>
      <c r="C53" s="72"/>
    </row>
    <row r="54" spans="1:3" customFormat="1" x14ac:dyDescent="0.25">
      <c r="A54" s="54" t="s">
        <v>72</v>
      </c>
      <c r="B54" s="66">
        <v>122323.02</v>
      </c>
      <c r="C54" s="10"/>
    </row>
    <row r="55" spans="1:3" customFormat="1" x14ac:dyDescent="0.25">
      <c r="A55" s="54" t="s">
        <v>73</v>
      </c>
      <c r="B55" s="75">
        <v>298666.64</v>
      </c>
      <c r="C55" s="10"/>
    </row>
    <row r="56" spans="1:3" customFormat="1" x14ac:dyDescent="0.25">
      <c r="A56" s="24" t="s">
        <v>133</v>
      </c>
      <c r="B56" s="75">
        <v>3053298.94</v>
      </c>
      <c r="C56" s="10"/>
    </row>
    <row r="57" spans="1:3" customFormat="1" x14ac:dyDescent="0.25">
      <c r="A57" s="26" t="s">
        <v>81</v>
      </c>
      <c r="B57" s="43">
        <f>B53</f>
        <v>3474288.6</v>
      </c>
      <c r="C57" s="10"/>
    </row>
    <row r="58" spans="1:3" s="38" customFormat="1" x14ac:dyDescent="0.25">
      <c r="A58" s="25"/>
      <c r="B58" s="36"/>
      <c r="C58" s="37"/>
    </row>
    <row r="59" spans="1:3" customFormat="1" x14ac:dyDescent="0.25">
      <c r="A59" s="29" t="s">
        <v>11</v>
      </c>
      <c r="B59" s="30"/>
      <c r="C59" s="4"/>
    </row>
    <row r="60" spans="1:3" s="69" customFormat="1" x14ac:dyDescent="0.25">
      <c r="A60" s="59" t="s">
        <v>80</v>
      </c>
      <c r="B60" s="73">
        <f>SUM(B61:B63)</f>
        <v>8477607.9100000001</v>
      </c>
      <c r="C60" s="74"/>
    </row>
    <row r="61" spans="1:3" customFormat="1" x14ac:dyDescent="0.25">
      <c r="A61" s="54" t="s">
        <v>76</v>
      </c>
      <c r="B61" s="75">
        <v>373349.24</v>
      </c>
      <c r="C61" s="10"/>
    </row>
    <row r="62" spans="1:3" customFormat="1" x14ac:dyDescent="0.25">
      <c r="A62" s="54" t="s">
        <v>77</v>
      </c>
      <c r="B62" s="75">
        <v>0</v>
      </c>
      <c r="C62" s="10"/>
    </row>
    <row r="63" spans="1:3" customFormat="1" x14ac:dyDescent="0.25">
      <c r="A63" s="24" t="s">
        <v>134</v>
      </c>
      <c r="B63" s="66">
        <v>8104258.6699999999</v>
      </c>
      <c r="C63" s="10"/>
    </row>
    <row r="64" spans="1:3" customFormat="1" x14ac:dyDescent="0.25">
      <c r="A64" s="28" t="s">
        <v>82</v>
      </c>
      <c r="B64" s="46">
        <f>B60</f>
        <v>8477607.9100000001</v>
      </c>
      <c r="C64" s="4"/>
    </row>
    <row r="65" spans="1:3" s="38" customFormat="1" x14ac:dyDescent="0.25">
      <c r="A65" s="25"/>
      <c r="B65" s="36"/>
      <c r="C65" s="37"/>
    </row>
    <row r="66" spans="1:3" customFormat="1" x14ac:dyDescent="0.25">
      <c r="A66" s="28" t="s">
        <v>12</v>
      </c>
      <c r="B66" s="17"/>
      <c r="C66" s="4"/>
    </row>
    <row r="67" spans="1:3" customFormat="1" x14ac:dyDescent="0.25">
      <c r="A67" s="28" t="s">
        <v>13</v>
      </c>
      <c r="B67" s="28"/>
      <c r="C67" s="6"/>
    </row>
    <row r="68" spans="1:3" customFormat="1" x14ac:dyDescent="0.25">
      <c r="A68" s="59" t="s">
        <v>14</v>
      </c>
      <c r="B68" s="43">
        <v>967792.39</v>
      </c>
      <c r="C68" s="9"/>
    </row>
    <row r="69" spans="1:3" customFormat="1" x14ac:dyDescent="0.25">
      <c r="A69" s="27" t="s">
        <v>15</v>
      </c>
      <c r="B69" s="43">
        <v>620692.37</v>
      </c>
      <c r="C69" s="9"/>
    </row>
    <row r="70" spans="1:3" customFormat="1" x14ac:dyDescent="0.25">
      <c r="A70" s="27" t="s">
        <v>31</v>
      </c>
      <c r="B70" s="43">
        <v>633201.89</v>
      </c>
      <c r="C70" s="9"/>
    </row>
    <row r="71" spans="1:3" customFormat="1" x14ac:dyDescent="0.25">
      <c r="A71" s="59" t="s">
        <v>30</v>
      </c>
      <c r="B71" s="43">
        <v>0</v>
      </c>
      <c r="C71" s="9"/>
    </row>
    <row r="72" spans="1:3" customFormat="1" x14ac:dyDescent="0.25">
      <c r="A72" s="59" t="s">
        <v>32</v>
      </c>
      <c r="B72" s="43">
        <v>196075.62</v>
      </c>
      <c r="C72" s="9"/>
    </row>
    <row r="73" spans="1:3" customFormat="1" x14ac:dyDescent="0.25">
      <c r="A73" s="59" t="s">
        <v>33</v>
      </c>
      <c r="B73" s="43">
        <f>SUM(B74:B75)</f>
        <v>549336.17000000004</v>
      </c>
      <c r="C73" s="9"/>
    </row>
    <row r="74" spans="1:3" customFormat="1" x14ac:dyDescent="0.25">
      <c r="A74" s="60" t="s">
        <v>55</v>
      </c>
      <c r="B74" s="76">
        <v>549336.17000000004</v>
      </c>
      <c r="C74" s="9"/>
    </row>
    <row r="75" spans="1:3" customFormat="1" x14ac:dyDescent="0.25">
      <c r="A75" s="60" t="s">
        <v>56</v>
      </c>
      <c r="B75" s="76">
        <v>0</v>
      </c>
      <c r="C75" s="9"/>
    </row>
    <row r="76" spans="1:3" customFormat="1" ht="30" x14ac:dyDescent="0.25">
      <c r="A76" s="59" t="s">
        <v>34</v>
      </c>
      <c r="B76" s="43">
        <v>0</v>
      </c>
      <c r="C76" s="9"/>
    </row>
    <row r="77" spans="1:3" customFormat="1" x14ac:dyDescent="0.25">
      <c r="A77" s="58" t="s">
        <v>35</v>
      </c>
      <c r="B77" s="43">
        <f>SUM(B78:B87)</f>
        <v>202186.43999999997</v>
      </c>
      <c r="C77" s="9"/>
    </row>
    <row r="78" spans="1:3" customFormat="1" x14ac:dyDescent="0.25">
      <c r="A78" s="60" t="s">
        <v>57</v>
      </c>
      <c r="B78" s="76">
        <v>27026.560000000001</v>
      </c>
      <c r="C78" s="9"/>
    </row>
    <row r="79" spans="1:3" customFormat="1" x14ac:dyDescent="0.25">
      <c r="A79" s="60" t="s">
        <v>100</v>
      </c>
      <c r="B79" s="76">
        <v>47546.02</v>
      </c>
      <c r="C79" s="9"/>
    </row>
    <row r="80" spans="1:3" customFormat="1" x14ac:dyDescent="0.25">
      <c r="A80" s="60" t="s">
        <v>101</v>
      </c>
      <c r="B80" s="76">
        <v>0</v>
      </c>
      <c r="C80" s="9"/>
    </row>
    <row r="81" spans="1:3" customFormat="1" x14ac:dyDescent="0.25">
      <c r="A81" s="60" t="s">
        <v>102</v>
      </c>
      <c r="B81" s="76">
        <v>2750.92</v>
      </c>
      <c r="C81" s="9"/>
    </row>
    <row r="82" spans="1:3" customFormat="1" x14ac:dyDescent="0.25">
      <c r="A82" s="60" t="s">
        <v>103</v>
      </c>
      <c r="B82" s="76">
        <v>92971.56</v>
      </c>
      <c r="C82" s="9"/>
    </row>
    <row r="83" spans="1:3" customFormat="1" x14ac:dyDescent="0.25">
      <c r="A83" s="60" t="s">
        <v>110</v>
      </c>
      <c r="B83" s="76">
        <v>0</v>
      </c>
      <c r="C83" s="9"/>
    </row>
    <row r="84" spans="1:3" customFormat="1" x14ac:dyDescent="0.25">
      <c r="A84" s="60" t="s">
        <v>111</v>
      </c>
      <c r="B84" s="76">
        <v>5497.49</v>
      </c>
      <c r="C84" s="9"/>
    </row>
    <row r="85" spans="1:3" customFormat="1" x14ac:dyDescent="0.25">
      <c r="A85" s="60" t="s">
        <v>112</v>
      </c>
      <c r="B85" s="76">
        <v>0</v>
      </c>
      <c r="C85" s="9"/>
    </row>
    <row r="86" spans="1:3" customFormat="1" x14ac:dyDescent="0.25">
      <c r="A86" s="60" t="s">
        <v>115</v>
      </c>
      <c r="B86" s="76">
        <v>17440.990000000002</v>
      </c>
      <c r="C86" s="9"/>
    </row>
    <row r="87" spans="1:3" customFormat="1" x14ac:dyDescent="0.25">
      <c r="A87" s="60" t="s">
        <v>119</v>
      </c>
      <c r="B87" s="76">
        <v>8952.9</v>
      </c>
      <c r="C87" s="9"/>
    </row>
    <row r="88" spans="1:3" customFormat="1" x14ac:dyDescent="0.25">
      <c r="A88" s="25" t="s">
        <v>38</v>
      </c>
      <c r="B88" s="44">
        <f>SUM(B68,B69,B70,B71,B72,B73,B76,B77)</f>
        <v>3169284.88</v>
      </c>
      <c r="C88" s="9"/>
    </row>
    <row r="89" spans="1:3" customFormat="1" x14ac:dyDescent="0.25">
      <c r="A89" s="25"/>
      <c r="B89" s="18"/>
      <c r="C89" s="9"/>
    </row>
    <row r="90" spans="1:3" customFormat="1" x14ac:dyDescent="0.25">
      <c r="A90" s="28" t="s">
        <v>16</v>
      </c>
      <c r="B90" s="28"/>
      <c r="C90" s="10"/>
    </row>
    <row r="91" spans="1:3" customFormat="1" x14ac:dyDescent="0.25">
      <c r="A91" s="11" t="s">
        <v>17</v>
      </c>
      <c r="B91" s="76">
        <v>73546.67</v>
      </c>
      <c r="C91" s="10"/>
    </row>
    <row r="92" spans="1:3" customFormat="1" x14ac:dyDescent="0.25">
      <c r="A92" s="11" t="s">
        <v>18</v>
      </c>
      <c r="B92" s="76">
        <v>0</v>
      </c>
      <c r="C92" s="10"/>
    </row>
    <row r="93" spans="1:3" customFormat="1" x14ac:dyDescent="0.25">
      <c r="A93" s="11" t="s">
        <v>19</v>
      </c>
      <c r="B93" s="76">
        <v>0</v>
      </c>
      <c r="C93" s="10"/>
    </row>
    <row r="94" spans="1:3" customFormat="1" x14ac:dyDescent="0.25">
      <c r="A94" s="11" t="s">
        <v>36</v>
      </c>
      <c r="B94" s="76">
        <v>0</v>
      </c>
      <c r="C94" s="10"/>
    </row>
    <row r="95" spans="1:3" customFormat="1" x14ac:dyDescent="0.25">
      <c r="A95" s="70" t="s">
        <v>43</v>
      </c>
      <c r="B95" s="80">
        <f>B91+B92+B93+B94</f>
        <v>73546.67</v>
      </c>
      <c r="C95" s="4"/>
    </row>
    <row r="96" spans="1:3" customFormat="1" ht="14.25" customHeight="1" x14ac:dyDescent="0.25">
      <c r="A96" s="25" t="s">
        <v>42</v>
      </c>
      <c r="B96" s="42">
        <f>B88+B95</f>
        <v>3242831.55</v>
      </c>
      <c r="C96" s="4"/>
    </row>
    <row r="97" spans="1:4" x14ac:dyDescent="0.25">
      <c r="A97" s="25"/>
      <c r="B97" s="3"/>
      <c r="C97" s="4"/>
      <c r="D97"/>
    </row>
    <row r="98" spans="1:4" x14ac:dyDescent="0.25">
      <c r="A98" s="29" t="s">
        <v>20</v>
      </c>
      <c r="B98" s="30"/>
      <c r="C98" s="4"/>
      <c r="D98"/>
    </row>
    <row r="99" spans="1:4" x14ac:dyDescent="0.25">
      <c r="A99" s="11" t="s">
        <v>21</v>
      </c>
      <c r="B99" s="3">
        <v>0</v>
      </c>
      <c r="C99" s="10"/>
      <c r="D99"/>
    </row>
    <row r="100" spans="1:4" x14ac:dyDescent="0.25">
      <c r="A100" s="11" t="s">
        <v>22</v>
      </c>
      <c r="B100" s="12">
        <v>0</v>
      </c>
      <c r="C100" s="1"/>
      <c r="D100"/>
    </row>
    <row r="101" spans="1:4" x14ac:dyDescent="0.25">
      <c r="A101" s="31" t="s">
        <v>23</v>
      </c>
      <c r="B101" s="47">
        <f>B99+B100</f>
        <v>0</v>
      </c>
      <c r="C101" s="1"/>
      <c r="D101"/>
    </row>
    <row r="102" spans="1:4" s="38" customFormat="1" x14ac:dyDescent="0.25">
      <c r="A102" s="105"/>
      <c r="B102" s="105"/>
      <c r="C102" s="39"/>
    </row>
    <row r="103" spans="1:4" x14ac:dyDescent="0.25">
      <c r="A103" s="21" t="s">
        <v>132</v>
      </c>
      <c r="B103" s="33"/>
      <c r="C103" s="8"/>
      <c r="D103"/>
    </row>
    <row r="104" spans="1:4" s="69" customFormat="1" x14ac:dyDescent="0.25">
      <c r="A104" s="77" t="s">
        <v>24</v>
      </c>
      <c r="B104" s="45">
        <f>SUM(B105)</f>
        <v>1251.8800000000001</v>
      </c>
      <c r="C104" s="78"/>
    </row>
    <row r="105" spans="1:4" x14ac:dyDescent="0.25">
      <c r="A105" s="54" t="s">
        <v>83</v>
      </c>
      <c r="B105" s="75">
        <v>1251.8800000000001</v>
      </c>
      <c r="C105" s="8"/>
      <c r="D105"/>
    </row>
    <row r="106" spans="1:4" s="69" customFormat="1" x14ac:dyDescent="0.25">
      <c r="A106" s="77" t="s">
        <v>87</v>
      </c>
      <c r="B106" s="45">
        <f>SUM(B107:B109)</f>
        <v>8293922.8699999992</v>
      </c>
      <c r="C106" s="78"/>
    </row>
    <row r="107" spans="1:4" x14ac:dyDescent="0.25">
      <c r="A107" s="54" t="s">
        <v>84</v>
      </c>
      <c r="B107" s="66">
        <v>16521.039999999201</v>
      </c>
      <c r="C107" s="8"/>
      <c r="D107"/>
    </row>
    <row r="108" spans="1:4" x14ac:dyDescent="0.25">
      <c r="A108" s="54" t="s">
        <v>85</v>
      </c>
      <c r="B108" s="66">
        <v>4193970.3</v>
      </c>
      <c r="C108" s="8"/>
      <c r="D108"/>
    </row>
    <row r="109" spans="1:4" x14ac:dyDescent="0.25">
      <c r="A109" s="54" t="s">
        <v>86</v>
      </c>
      <c r="B109" s="66">
        <v>4083431.53</v>
      </c>
      <c r="C109" s="8"/>
      <c r="D109"/>
    </row>
    <row r="110" spans="1:4" s="69" customFormat="1" x14ac:dyDescent="0.25">
      <c r="A110" s="77" t="s">
        <v>88</v>
      </c>
      <c r="B110" s="45">
        <f>B111</f>
        <v>61048958</v>
      </c>
      <c r="C110" s="78"/>
    </row>
    <row r="111" spans="1:4" x14ac:dyDescent="0.25">
      <c r="A111" s="54" t="s">
        <v>89</v>
      </c>
      <c r="B111" s="66">
        <v>61048958</v>
      </c>
      <c r="C111" s="8"/>
      <c r="D111"/>
    </row>
    <row r="112" spans="1:4" x14ac:dyDescent="0.25">
      <c r="A112" s="31" t="s">
        <v>91</v>
      </c>
      <c r="B112" s="45">
        <f>SUM(B110,B106,B104)</f>
        <v>69344132.75</v>
      </c>
      <c r="C112" s="8"/>
      <c r="D112"/>
    </row>
    <row r="113" spans="1:4" x14ac:dyDescent="0.25">
      <c r="A113" s="31" t="s">
        <v>39</v>
      </c>
      <c r="B113" s="45">
        <f>(B33+B50)-(B96+B101)</f>
        <v>69344132.75</v>
      </c>
      <c r="C113" s="8"/>
      <c r="D113"/>
    </row>
    <row r="114" spans="1:4" x14ac:dyDescent="0.25">
      <c r="A114" s="19" t="s">
        <v>3</v>
      </c>
      <c r="B114" s="20"/>
      <c r="C114" s="1"/>
    </row>
    <row r="115" spans="1:4" x14ac:dyDescent="0.25">
      <c r="A115" s="48" t="s">
        <v>28</v>
      </c>
      <c r="B115" s="49"/>
      <c r="C115" s="1"/>
    </row>
    <row r="116" spans="1:4" x14ac:dyDescent="0.25">
      <c r="A116" s="79" t="s">
        <v>26</v>
      </c>
      <c r="B116" s="45">
        <f>440073.82+19757.03+11059.53+117987.92+77203.38</f>
        <v>666081.68000000005</v>
      </c>
      <c r="C116" s="1"/>
    </row>
    <row r="117" spans="1:4" x14ac:dyDescent="0.25">
      <c r="A117" s="79" t="s">
        <v>27</v>
      </c>
      <c r="B117" s="45">
        <v>0</v>
      </c>
      <c r="C117" s="1"/>
    </row>
    <row r="118" spans="1:4" x14ac:dyDescent="0.25">
      <c r="A118" s="79" t="s">
        <v>98</v>
      </c>
      <c r="B118" s="45">
        <f>SUM(B119:B120)</f>
        <v>30386.62</v>
      </c>
      <c r="C118" s="1"/>
    </row>
    <row r="119" spans="1:4" x14ac:dyDescent="0.25">
      <c r="A119" s="40" t="s">
        <v>99</v>
      </c>
      <c r="B119" s="32">
        <v>0</v>
      </c>
      <c r="C119" s="1"/>
    </row>
    <row r="120" spans="1:4" x14ac:dyDescent="0.25">
      <c r="A120" s="40" t="s">
        <v>104</v>
      </c>
      <c r="B120" s="82">
        <f>26291.55+4095.07</f>
        <v>30386.62</v>
      </c>
      <c r="C120" s="1"/>
    </row>
    <row r="121" spans="1:4" x14ac:dyDescent="0.25">
      <c r="A121" s="48" t="s">
        <v>29</v>
      </c>
      <c r="B121" s="50">
        <f>B116+B117+B118</f>
        <v>696468.3</v>
      </c>
      <c r="C121" s="81"/>
    </row>
    <row r="122" spans="1:4" x14ac:dyDescent="0.25">
      <c r="A122" s="92" t="s">
        <v>25</v>
      </c>
      <c r="B122" s="93"/>
    </row>
    <row r="123" spans="1:4" x14ac:dyDescent="0.25">
      <c r="A123" s="94"/>
      <c r="B123" s="95"/>
    </row>
    <row r="124" spans="1:4" x14ac:dyDescent="0.25">
      <c r="A124" s="96"/>
      <c r="B124" s="97"/>
    </row>
    <row r="125" spans="1:4" x14ac:dyDescent="0.25">
      <c r="A125" t="s">
        <v>37</v>
      </c>
    </row>
    <row r="127" spans="1:4" x14ac:dyDescent="0.25">
      <c r="A127" t="s">
        <v>2</v>
      </c>
    </row>
    <row r="138" spans="2:2" x14ac:dyDescent="0.25">
      <c r="B138" s="69"/>
    </row>
  </sheetData>
  <mergeCells count="9">
    <mergeCell ref="A22:B22"/>
    <mergeCell ref="A102:B102"/>
    <mergeCell ref="A122:B124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landscape" r:id="rId1"/>
  <rowBreaks count="1" manualBreakCount="1">
    <brk id="89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12</vt:i4>
      </vt:variant>
    </vt:vector>
  </HeadingPairs>
  <TitlesOfParts>
    <vt:vector size="25" baseType="lpstr">
      <vt:lpstr>012021</vt:lpstr>
      <vt:lpstr>022021</vt:lpstr>
      <vt:lpstr>032021</vt:lpstr>
      <vt:lpstr>042021</vt:lpstr>
      <vt:lpstr>052021</vt:lpstr>
      <vt:lpstr>062021</vt:lpstr>
      <vt:lpstr>072021</vt:lpstr>
      <vt:lpstr>082021</vt:lpstr>
      <vt:lpstr>092021</vt:lpstr>
      <vt:lpstr>102021</vt:lpstr>
      <vt:lpstr>112021</vt:lpstr>
      <vt:lpstr>122021</vt:lpstr>
      <vt:lpstr>TOTAL</vt:lpstr>
      <vt:lpstr>'012021'!Area_de_impressao</vt:lpstr>
      <vt:lpstr>'022021'!Area_de_impressao</vt:lpstr>
      <vt:lpstr>'032021'!Area_de_impressao</vt:lpstr>
      <vt:lpstr>'042021'!Area_de_impressao</vt:lpstr>
      <vt:lpstr>'052021'!Area_de_impressao</vt:lpstr>
      <vt:lpstr>'062021'!Area_de_impressao</vt:lpstr>
      <vt:lpstr>'072021'!Area_de_impressao</vt:lpstr>
      <vt:lpstr>'082021'!Area_de_impressao</vt:lpstr>
      <vt:lpstr>'092021'!Area_de_impressao</vt:lpstr>
      <vt:lpstr>'102021'!Area_de_impressao</vt:lpstr>
      <vt:lpstr>'112021'!Area_de_impressao</vt:lpstr>
      <vt:lpstr>'122021'!Area_de_impressao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Milena Monteiro</cp:lastModifiedBy>
  <cp:lastPrinted>2023-12-20T18:24:26Z</cp:lastPrinted>
  <dcterms:created xsi:type="dcterms:W3CDTF">2021-09-23T15:15:02Z</dcterms:created>
  <dcterms:modified xsi:type="dcterms:W3CDTF">2023-12-20T18:26:50Z</dcterms:modified>
</cp:coreProperties>
</file>